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Plan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C9963A"/>
      <sz val="10"/>
    </font>
    <font>
      <name val="Arial"/>
      <i val="1"/>
      <color rgb="004A5668"/>
      <sz val="10"/>
    </font>
    <font>
      <name val="Arial"/>
      <b val="1"/>
      <color rgb="00FFFFFF"/>
    </font>
    <font>
      <name val="Arial"/>
      <color rgb="000000FF"/>
    </font>
    <font>
      <name val="Arial"/>
      <b val="1"/>
    </font>
    <font>
      <name val="Arial"/>
      <b val="1"/>
      <color rgb="000000FF"/>
    </font>
    <font>
      <name val="Arial"/>
      <color rgb="004A5668"/>
      <sz val="9"/>
    </font>
    <font>
      <name val="Arial"/>
      <i val="1"/>
      <color rgb="004A5668"/>
      <sz val="9"/>
    </font>
    <font>
      <name val="Arial"/>
      <color rgb="008A93A3"/>
      <sz val="9"/>
    </font>
    <font>
      <name val="Arial"/>
      <b val="1"/>
      <color rgb="00C9963A"/>
    </font>
    <font>
      <name val="Arial"/>
      <b val="1"/>
      <color rgb="00FFFFFF"/>
      <sz val="8"/>
    </font>
    <font>
      <name val="Arial"/>
      <sz val="9"/>
    </font>
    <font>
      <name val="Arial"/>
      <b val="1"/>
      <color rgb="000C1A34"/>
    </font>
    <font>
      <name val="Arial"/>
      <b val="1"/>
      <color rgb="000C1A34"/>
      <sz val="12"/>
    </font>
    <font>
      <name val="Arial"/>
      <b val="1"/>
      <color rgb="00B42318"/>
    </font>
  </fonts>
  <fills count="4">
    <fill>
      <patternFill/>
    </fill>
    <fill>
      <patternFill patternType="gray125"/>
    </fill>
    <fill>
      <patternFill patternType="solid">
        <fgColor rgb="000C1A3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1" fillId="0" borderId="0" pivotButton="0" quotePrefix="0" xfId="0"/>
    <xf numFmtId="0" fontId="4" fillId="2" borderId="0" applyAlignment="1" pivotButton="0" quotePrefix="0" xfId="0">
      <alignment horizontal="left" wrapText="1"/>
    </xf>
    <xf numFmtId="0" fontId="4" fillId="2" borderId="0" applyAlignment="1" pivotButton="0" quotePrefix="0" xfId="0">
      <alignment horizontal="center" wrapText="1"/>
    </xf>
    <xf numFmtId="0" fontId="4" fillId="2" borderId="0" pivotButton="0" quotePrefix="0" xfId="0"/>
    <xf numFmtId="0" fontId="12" fillId="2" borderId="0" applyAlignment="1" pivotButton="0" quotePrefix="0" xfId="0">
      <alignment horizontal="center" wrapText="1"/>
    </xf>
    <xf numFmtId="0" fontId="12" fillId="2" borderId="0" pivotButton="0" quotePrefix="0" xfId="0"/>
    <xf numFmtId="0" fontId="5" fillId="3" borderId="0" pivotButton="0" quotePrefix="0" xfId="0"/>
    <xf numFmtId="164" fontId="5" fillId="3" borderId="0" pivotButton="0" quotePrefix="0" xfId="0"/>
    <xf numFmtId="165" fontId="5" fillId="3" borderId="0" pivotButton="0" quotePrefix="0" xfId="0"/>
    <xf numFmtId="0" fontId="5" fillId="3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4" fontId="13" fillId="0" borderId="0" pivotButton="0" quotePrefix="0" xfId="0"/>
    <xf numFmtId="0" fontId="6" fillId="0" borderId="0" pivotButton="0" quotePrefix="0" xfId="0"/>
    <xf numFmtId="164" fontId="7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0" fontId="15" fillId="0" borderId="0" applyAlignment="1" pivotButton="0" quotePrefix="0" xfId="0">
      <alignment horizontal="left"/>
    </xf>
    <xf numFmtId="164" fontId="15" fillId="0" borderId="0" pivotButton="0" quotePrefix="0" xfId="0"/>
    <xf numFmtId="0" fontId="16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4</col>
      <colOff>161925</colOff>
      <row>0</row>
      <rowOff>76200</rowOff>
    </from>
    <ext cx="16192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161925</colOff>
      <row>0</row>
      <rowOff>76200</rowOff>
    </from>
    <ext cx="16192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rucibleledger.com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crucibleledger.com/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4" customWidth="1" min="4" max="4"/>
    <col width="11" customWidth="1" min="5" max="5"/>
    <col width="16" customWidth="1" min="6" max="6"/>
    <col width="3" customWidth="1" min="7" max="7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</cols>
  <sheetData>
    <row r="1" ht="40" customHeight="1">
      <c r="A1" s="1" t="inlineStr">
        <is>
          <t>Debt Payoff Date</t>
        </is>
      </c>
      <c r="B1" s="2" t="n"/>
      <c r="C1" s="2" t="n"/>
      <c r="D1" s="2" t="n"/>
      <c r="E1" s="2" t="n"/>
      <c r="F1" s="2" t="n"/>
    </row>
    <row r="2">
      <c r="A2" s="3" t="inlineStr">
        <is>
          <t>From Ink &amp; Crucible  ·  Rodrigo Guerrero, Crucible Ledger Co.  ·  crucibleledger.com</t>
        </is>
      </c>
    </row>
    <row r="3">
      <c r="A3" s="4" t="inlineStr">
        <is>
          <t>Fill in the yellow cells. Everything else is worked out for you.</t>
        </is>
      </c>
    </row>
    <row r="4">
      <c r="I4" s="5" t="inlineStr">
        <is>
          <t>Month by month</t>
        </is>
      </c>
    </row>
    <row r="5" ht="42" customHeight="1">
      <c r="A5" s="6" t="inlineStr">
        <is>
          <t>Debt</t>
        </is>
      </c>
      <c r="B5" s="7" t="inlineStr">
        <is>
          <t>Balance</t>
        </is>
      </c>
      <c r="C5" s="7" t="inlineStr">
        <is>
          <t>Interest rate</t>
        </is>
      </c>
      <c r="D5" s="7" t="inlineStr">
        <is>
          <t>Monthly payment</t>
        </is>
      </c>
      <c r="E5" s="7" t="inlineStr">
        <is>
          <t>Order</t>
        </is>
      </c>
      <c r="F5" s="7" t="inlineStr">
        <is>
          <t>Paid off in month</t>
        </is>
      </c>
      <c r="I5" s="8" t="inlineStr">
        <is>
          <t>Month</t>
        </is>
      </c>
      <c r="J5" s="9">
        <f>IF($A$6="","Debt 1",$A$6)&amp;" · Start"</f>
        <v/>
      </c>
      <c r="K5" s="9">
        <f>IF($A$6="","Debt 1",$A$6)&amp;" · Interest"</f>
        <v/>
      </c>
      <c r="L5" s="9">
        <f>IF($A$6="","Debt 1",$A$6)&amp;" · Payment"</f>
        <v/>
      </c>
      <c r="M5" s="9">
        <f>IF($A$6="","Debt 1",$A$6)&amp;" · Extra"</f>
        <v/>
      </c>
      <c r="N5" s="9">
        <f>IF($A$6="","Debt 1",$A$6)&amp;" · End"</f>
        <v/>
      </c>
      <c r="O5" s="9">
        <f>IF($A$7="","Debt 2",$A$7)&amp;" · Start"</f>
        <v/>
      </c>
      <c r="P5" s="9">
        <f>IF($A$7="","Debt 2",$A$7)&amp;" · Interest"</f>
        <v/>
      </c>
      <c r="Q5" s="9">
        <f>IF($A$7="","Debt 2",$A$7)&amp;" · Payment"</f>
        <v/>
      </c>
      <c r="R5" s="9">
        <f>IF($A$7="","Debt 2",$A$7)&amp;" · Extra"</f>
        <v/>
      </c>
      <c r="S5" s="9">
        <f>IF($A$7="","Debt 2",$A$7)&amp;" · End"</f>
        <v/>
      </c>
      <c r="T5" s="9">
        <f>IF($A$8="","Debt 3",$A$8)&amp;" · Start"</f>
        <v/>
      </c>
      <c r="U5" s="9">
        <f>IF($A$8="","Debt 3",$A$8)&amp;" · Interest"</f>
        <v/>
      </c>
      <c r="V5" s="9">
        <f>IF($A$8="","Debt 3",$A$8)&amp;" · Payment"</f>
        <v/>
      </c>
      <c r="W5" s="9">
        <f>IF($A$8="","Debt 3",$A$8)&amp;" · Extra"</f>
        <v/>
      </c>
      <c r="X5" s="9">
        <f>IF($A$8="","Debt 3",$A$8)&amp;" · End"</f>
        <v/>
      </c>
      <c r="Y5" s="9">
        <f>IF($A$9="","Debt 4",$A$9)&amp;" · Start"</f>
        <v/>
      </c>
      <c r="Z5" s="9">
        <f>IF($A$9="","Debt 4",$A$9)&amp;" · Interest"</f>
        <v/>
      </c>
      <c r="AA5" s="9">
        <f>IF($A$9="","Debt 4",$A$9)&amp;" · Payment"</f>
        <v/>
      </c>
      <c r="AB5" s="9">
        <f>IF($A$9="","Debt 4",$A$9)&amp;" · Extra"</f>
        <v/>
      </c>
      <c r="AC5" s="9">
        <f>IF($A$9="","Debt 4",$A$9)&amp;" · End"</f>
        <v/>
      </c>
      <c r="AD5" s="9">
        <f>IF($A$10="","Debt 5",$A$10)&amp;" · Start"</f>
        <v/>
      </c>
      <c r="AE5" s="9">
        <f>IF($A$10="","Debt 5",$A$10)&amp;" · Interest"</f>
        <v/>
      </c>
      <c r="AF5" s="9">
        <f>IF($A$10="","Debt 5",$A$10)&amp;" · Payment"</f>
        <v/>
      </c>
      <c r="AG5" s="9">
        <f>IF($A$10="","Debt 5",$A$10)&amp;" · Extra"</f>
        <v/>
      </c>
      <c r="AH5" s="9">
        <f>IF($A$10="","Debt 5",$A$10)&amp;" · End"</f>
        <v/>
      </c>
      <c r="AI5" s="9">
        <f>IF($A$11="","Debt 6",$A$11)&amp;" · Start"</f>
        <v/>
      </c>
      <c r="AJ5" s="9">
        <f>IF($A$11="","Debt 6",$A$11)&amp;" · Interest"</f>
        <v/>
      </c>
      <c r="AK5" s="9">
        <f>IF($A$11="","Debt 6",$A$11)&amp;" · Payment"</f>
        <v/>
      </c>
      <c r="AL5" s="9">
        <f>IF($A$11="","Debt 6",$A$11)&amp;" · Extra"</f>
        <v/>
      </c>
      <c r="AM5" s="9">
        <f>IF($A$11="","Debt 6",$A$11)&amp;" · End"</f>
        <v/>
      </c>
      <c r="AN5" s="10" t="inlineStr">
        <is>
          <t>Extra available</t>
        </is>
      </c>
      <c r="AO5" s="10" t="inlineStr">
        <is>
          <t>Total left</t>
        </is>
      </c>
    </row>
    <row r="6">
      <c r="A6" s="11" t="n"/>
      <c r="B6" s="12" t="n"/>
      <c r="C6" s="13" t="n"/>
      <c r="D6" s="12" t="n"/>
      <c r="E6" s="14" t="n"/>
      <c r="F6" s="15">
        <f>IF(N($B$6)=0,"",IF(COUNTIF(N6:N65,"&gt;0")&gt;=60,"After 5 years",COUNTIF(N6:N65,"&gt;0")+1))</f>
        <v/>
      </c>
      <c r="I6" s="16" t="n">
        <v>1</v>
      </c>
      <c r="J6" s="17">
        <f>N($B$6)</f>
        <v/>
      </c>
      <c r="K6" s="17">
        <f>J6*N($C$6)/12</f>
        <v/>
      </c>
      <c r="L6" s="17">
        <f>MIN(N($D$6),J6+K6)</f>
        <v/>
      </c>
      <c r="M6" s="17">
        <f>MIN((J6+K6-L6),MAX(0,AN6-(IF(IF($E$7="",99,$E$7)&lt;IF($E$6="",99,$E$6),O6+P6-Q6,0)+IF(IF($E$8="",99,$E$8)&lt;IF($E$6="",99,$E$6),T6+U6-V6,0)+IF(IF($E$9="",99,$E$9)&lt;IF($E$6="",99,$E$6),Y6+Z6-AA6,0)+IF(IF($E$10="",99,$E$10)&lt;IF($E$6="",99,$E$6),AD6+AE6-AF6,0)+IF(IF($E$11="",99,$E$11)&lt;IF($E$6="",99,$E$6),AI6+AJ6-AK6,0))))</f>
        <v/>
      </c>
      <c r="N6" s="17">
        <f>ROUND((J6+K6-L6)-M6,2)</f>
        <v/>
      </c>
      <c r="O6" s="17">
        <f>N($B$7)</f>
        <v/>
      </c>
      <c r="P6" s="17">
        <f>O6*N($C$7)/12</f>
        <v/>
      </c>
      <c r="Q6" s="17">
        <f>MIN(N($D$7),O6+P6)</f>
        <v/>
      </c>
      <c r="R6" s="17">
        <f>MIN((O6+P6-Q6),MAX(0,AN6-(IF(IF($E$6="",99,$E$6)&lt;IF($E$7="",99,$E$7),J6+K6-L6,0)+IF(IF($E$8="",99,$E$8)&lt;IF($E$7="",99,$E$7),T6+U6-V6,0)+IF(IF($E$9="",99,$E$9)&lt;IF($E$7="",99,$E$7),Y6+Z6-AA6,0)+IF(IF($E$10="",99,$E$10)&lt;IF($E$7="",99,$E$7),AD6+AE6-AF6,0)+IF(IF($E$11="",99,$E$11)&lt;IF($E$7="",99,$E$7),AI6+AJ6-AK6,0))))</f>
        <v/>
      </c>
      <c r="S6" s="17">
        <f>ROUND((O6+P6-Q6)-R6,2)</f>
        <v/>
      </c>
      <c r="T6" s="17">
        <f>N($B$8)</f>
        <v/>
      </c>
      <c r="U6" s="17">
        <f>T6*N($C$8)/12</f>
        <v/>
      </c>
      <c r="V6" s="17">
        <f>MIN(N($D$8),T6+U6)</f>
        <v/>
      </c>
      <c r="W6" s="17">
        <f>MIN((T6+U6-V6),MAX(0,AN6-(IF(IF($E$6="",99,$E$6)&lt;IF($E$8="",99,$E$8),J6+K6-L6,0)+IF(IF($E$7="",99,$E$7)&lt;IF($E$8="",99,$E$8),O6+P6-Q6,0)+IF(IF($E$9="",99,$E$9)&lt;IF($E$8="",99,$E$8),Y6+Z6-AA6,0)+IF(IF($E$10="",99,$E$10)&lt;IF($E$8="",99,$E$8),AD6+AE6-AF6,0)+IF(IF($E$11="",99,$E$11)&lt;IF($E$8="",99,$E$8),AI6+AJ6-AK6,0))))</f>
        <v/>
      </c>
      <c r="X6" s="17">
        <f>ROUND((T6+U6-V6)-W6,2)</f>
        <v/>
      </c>
      <c r="Y6" s="17">
        <f>N($B$9)</f>
        <v/>
      </c>
      <c r="Z6" s="17">
        <f>Y6*N($C$9)/12</f>
        <v/>
      </c>
      <c r="AA6" s="17">
        <f>MIN(N($D$9),Y6+Z6)</f>
        <v/>
      </c>
      <c r="AB6" s="17">
        <f>MIN((Y6+Z6-AA6),MAX(0,AN6-(IF(IF($E$6="",99,$E$6)&lt;IF($E$9="",99,$E$9),J6+K6-L6,0)+IF(IF($E$7="",99,$E$7)&lt;IF($E$9="",99,$E$9),O6+P6-Q6,0)+IF(IF($E$8="",99,$E$8)&lt;IF($E$9="",99,$E$9),T6+U6-V6,0)+IF(IF($E$10="",99,$E$10)&lt;IF($E$9="",99,$E$9),AD6+AE6-AF6,0)+IF(IF($E$11="",99,$E$11)&lt;IF($E$9="",99,$E$9),AI6+AJ6-AK6,0))))</f>
        <v/>
      </c>
      <c r="AC6" s="17">
        <f>ROUND((Y6+Z6-AA6)-AB6,2)</f>
        <v/>
      </c>
      <c r="AD6" s="17">
        <f>N($B$10)</f>
        <v/>
      </c>
      <c r="AE6" s="17">
        <f>AD6*N($C$10)/12</f>
        <v/>
      </c>
      <c r="AF6" s="17">
        <f>MIN(N($D$10),AD6+AE6)</f>
        <v/>
      </c>
      <c r="AG6" s="17">
        <f>MIN((AD6+AE6-AF6),MAX(0,AN6-(IF(IF($E$6="",99,$E$6)&lt;IF($E$10="",99,$E$10),J6+K6-L6,0)+IF(IF($E$7="",99,$E$7)&lt;IF($E$10="",99,$E$10),O6+P6-Q6,0)+IF(IF($E$8="",99,$E$8)&lt;IF($E$10="",99,$E$10),T6+U6-V6,0)+IF(IF($E$9="",99,$E$9)&lt;IF($E$10="",99,$E$10),Y6+Z6-AA6,0)+IF(IF($E$11="",99,$E$11)&lt;IF($E$10="",99,$E$10),AI6+AJ6-AK6,0))))</f>
        <v/>
      </c>
      <c r="AH6" s="17">
        <f>ROUND((AD6+AE6-AF6)-AG6,2)</f>
        <v/>
      </c>
      <c r="AI6" s="17">
        <f>N($B$11)</f>
        <v/>
      </c>
      <c r="AJ6" s="17">
        <f>AI6*N($C$11)/12</f>
        <v/>
      </c>
      <c r="AK6" s="17">
        <f>MIN(N($D$11),AI6+AJ6)</f>
        <v/>
      </c>
      <c r="AL6" s="17">
        <f>MIN((AI6+AJ6-AK6),MAX(0,AN6-(IF(IF($E$6="",99,$E$6)&lt;IF($E$11="",99,$E$11),J6+K6-L6,0)+IF(IF($E$7="",99,$E$7)&lt;IF($E$11="",99,$E$11),O6+P6-Q6,0)+IF(IF($E$8="",99,$E$8)&lt;IF($E$11="",99,$E$11),T6+U6-V6,0)+IF(IF($E$9="",99,$E$9)&lt;IF($E$11="",99,$E$11),Y6+Z6-AA6,0)+IF(IF($E$10="",99,$E$10)&lt;IF($E$11="",99,$E$11),AD6+AE6-AF6,0))))</f>
        <v/>
      </c>
      <c r="AM6" s="17">
        <f>ROUND((AI6+AJ6-AK6)-AL6,2)</f>
        <v/>
      </c>
      <c r="AN6" s="17">
        <f>MAX(0,N($B$13)-(L6+Q6+V6+AA6+AF6+AK6))</f>
        <v/>
      </c>
      <c r="AO6" s="17">
        <f>N6+S6+X6+AC6+AH6+AM6</f>
        <v/>
      </c>
    </row>
    <row r="7">
      <c r="A7" s="11" t="n"/>
      <c r="B7" s="12" t="n"/>
      <c r="C7" s="13" t="n"/>
      <c r="D7" s="12" t="n"/>
      <c r="E7" s="14" t="n"/>
      <c r="F7" s="15">
        <f>IF(N($B$7)=0,"",IF(COUNTIF(S6:S65,"&gt;0")&gt;=60,"After 5 years",COUNTIF(S6:S65,"&gt;0")+1))</f>
        <v/>
      </c>
      <c r="I7" s="16" t="n">
        <v>2</v>
      </c>
      <c r="J7" s="17">
        <f>N6</f>
        <v/>
      </c>
      <c r="K7" s="17">
        <f>J7*N($C$6)/12</f>
        <v/>
      </c>
      <c r="L7" s="17">
        <f>MIN(N($D$6),J7+K7)</f>
        <v/>
      </c>
      <c r="M7" s="17">
        <f>MIN((J7+K7-L7),MAX(0,AN7-(IF(IF($E$7="",99,$E$7)&lt;IF($E$6="",99,$E$6),O7+P7-Q7,0)+IF(IF($E$8="",99,$E$8)&lt;IF($E$6="",99,$E$6),T7+U7-V7,0)+IF(IF($E$9="",99,$E$9)&lt;IF($E$6="",99,$E$6),Y7+Z7-AA7,0)+IF(IF($E$10="",99,$E$10)&lt;IF($E$6="",99,$E$6),AD7+AE7-AF7,0)+IF(IF($E$11="",99,$E$11)&lt;IF($E$6="",99,$E$6),AI7+AJ7-AK7,0))))</f>
        <v/>
      </c>
      <c r="N7" s="17">
        <f>ROUND((J7+K7-L7)-M7,2)</f>
        <v/>
      </c>
      <c r="O7" s="17">
        <f>S6</f>
        <v/>
      </c>
      <c r="P7" s="17">
        <f>O7*N($C$7)/12</f>
        <v/>
      </c>
      <c r="Q7" s="17">
        <f>MIN(N($D$7),O7+P7)</f>
        <v/>
      </c>
      <c r="R7" s="17">
        <f>MIN((O7+P7-Q7),MAX(0,AN7-(IF(IF($E$6="",99,$E$6)&lt;IF($E$7="",99,$E$7),J7+K7-L7,0)+IF(IF($E$8="",99,$E$8)&lt;IF($E$7="",99,$E$7),T7+U7-V7,0)+IF(IF($E$9="",99,$E$9)&lt;IF($E$7="",99,$E$7),Y7+Z7-AA7,0)+IF(IF($E$10="",99,$E$10)&lt;IF($E$7="",99,$E$7),AD7+AE7-AF7,0)+IF(IF($E$11="",99,$E$11)&lt;IF($E$7="",99,$E$7),AI7+AJ7-AK7,0))))</f>
        <v/>
      </c>
      <c r="S7" s="17">
        <f>ROUND((O7+P7-Q7)-R7,2)</f>
        <v/>
      </c>
      <c r="T7" s="17">
        <f>X6</f>
        <v/>
      </c>
      <c r="U7" s="17">
        <f>T7*N($C$8)/12</f>
        <v/>
      </c>
      <c r="V7" s="17">
        <f>MIN(N($D$8),T7+U7)</f>
        <v/>
      </c>
      <c r="W7" s="17">
        <f>MIN((T7+U7-V7),MAX(0,AN7-(IF(IF($E$6="",99,$E$6)&lt;IF($E$8="",99,$E$8),J7+K7-L7,0)+IF(IF($E$7="",99,$E$7)&lt;IF($E$8="",99,$E$8),O7+P7-Q7,0)+IF(IF($E$9="",99,$E$9)&lt;IF($E$8="",99,$E$8),Y7+Z7-AA7,0)+IF(IF($E$10="",99,$E$10)&lt;IF($E$8="",99,$E$8),AD7+AE7-AF7,0)+IF(IF($E$11="",99,$E$11)&lt;IF($E$8="",99,$E$8),AI7+AJ7-AK7,0))))</f>
        <v/>
      </c>
      <c r="X7" s="17">
        <f>ROUND((T7+U7-V7)-W7,2)</f>
        <v/>
      </c>
      <c r="Y7" s="17">
        <f>AC6</f>
        <v/>
      </c>
      <c r="Z7" s="17">
        <f>Y7*N($C$9)/12</f>
        <v/>
      </c>
      <c r="AA7" s="17">
        <f>MIN(N($D$9),Y7+Z7)</f>
        <v/>
      </c>
      <c r="AB7" s="17">
        <f>MIN((Y7+Z7-AA7),MAX(0,AN7-(IF(IF($E$6="",99,$E$6)&lt;IF($E$9="",99,$E$9),J7+K7-L7,0)+IF(IF($E$7="",99,$E$7)&lt;IF($E$9="",99,$E$9),O7+P7-Q7,0)+IF(IF($E$8="",99,$E$8)&lt;IF($E$9="",99,$E$9),T7+U7-V7,0)+IF(IF($E$10="",99,$E$10)&lt;IF($E$9="",99,$E$9),AD7+AE7-AF7,0)+IF(IF($E$11="",99,$E$11)&lt;IF($E$9="",99,$E$9),AI7+AJ7-AK7,0))))</f>
        <v/>
      </c>
      <c r="AC7" s="17">
        <f>ROUND((Y7+Z7-AA7)-AB7,2)</f>
        <v/>
      </c>
      <c r="AD7" s="17">
        <f>AH6</f>
        <v/>
      </c>
      <c r="AE7" s="17">
        <f>AD7*N($C$10)/12</f>
        <v/>
      </c>
      <c r="AF7" s="17">
        <f>MIN(N($D$10),AD7+AE7)</f>
        <v/>
      </c>
      <c r="AG7" s="17">
        <f>MIN((AD7+AE7-AF7),MAX(0,AN7-(IF(IF($E$6="",99,$E$6)&lt;IF($E$10="",99,$E$10),J7+K7-L7,0)+IF(IF($E$7="",99,$E$7)&lt;IF($E$10="",99,$E$10),O7+P7-Q7,0)+IF(IF($E$8="",99,$E$8)&lt;IF($E$10="",99,$E$10),T7+U7-V7,0)+IF(IF($E$9="",99,$E$9)&lt;IF($E$10="",99,$E$10),Y7+Z7-AA7,0)+IF(IF($E$11="",99,$E$11)&lt;IF($E$10="",99,$E$10),AI7+AJ7-AK7,0))))</f>
        <v/>
      </c>
      <c r="AH7" s="17">
        <f>ROUND((AD7+AE7-AF7)-AG7,2)</f>
        <v/>
      </c>
      <c r="AI7" s="17">
        <f>AM6</f>
        <v/>
      </c>
      <c r="AJ7" s="17">
        <f>AI7*N($C$11)/12</f>
        <v/>
      </c>
      <c r="AK7" s="17">
        <f>MIN(N($D$11),AI7+AJ7)</f>
        <v/>
      </c>
      <c r="AL7" s="17">
        <f>MIN((AI7+AJ7-AK7),MAX(0,AN7-(IF(IF($E$6="",99,$E$6)&lt;IF($E$11="",99,$E$11),J7+K7-L7,0)+IF(IF($E$7="",99,$E$7)&lt;IF($E$11="",99,$E$11),O7+P7-Q7,0)+IF(IF($E$8="",99,$E$8)&lt;IF($E$11="",99,$E$11),T7+U7-V7,0)+IF(IF($E$9="",99,$E$9)&lt;IF($E$11="",99,$E$11),Y7+Z7-AA7,0)+IF(IF($E$10="",99,$E$10)&lt;IF($E$11="",99,$E$11),AD7+AE7-AF7,0))))</f>
        <v/>
      </c>
      <c r="AM7" s="17">
        <f>ROUND((AI7+AJ7-AK7)-AL7,2)</f>
        <v/>
      </c>
      <c r="AN7" s="17">
        <f>MAX(0,N($B$13)-(L7+Q7+V7+AA7+AF7+AK7))</f>
        <v/>
      </c>
      <c r="AO7" s="17">
        <f>N7+S7+X7+AC7+AH7+AM7</f>
        <v/>
      </c>
    </row>
    <row r="8">
      <c r="A8" s="11" t="n"/>
      <c r="B8" s="12" t="n"/>
      <c r="C8" s="13" t="n"/>
      <c r="D8" s="12" t="n"/>
      <c r="E8" s="14" t="n"/>
      <c r="F8" s="15">
        <f>IF(N($B$8)=0,"",IF(COUNTIF(X6:X65,"&gt;0")&gt;=60,"After 5 years",COUNTIF(X6:X65,"&gt;0")+1))</f>
        <v/>
      </c>
      <c r="I8" s="16" t="n">
        <v>3</v>
      </c>
      <c r="J8" s="17">
        <f>N7</f>
        <v/>
      </c>
      <c r="K8" s="17">
        <f>J8*N($C$6)/12</f>
        <v/>
      </c>
      <c r="L8" s="17">
        <f>MIN(N($D$6),J8+K8)</f>
        <v/>
      </c>
      <c r="M8" s="17">
        <f>MIN((J8+K8-L8),MAX(0,AN8-(IF(IF($E$7="",99,$E$7)&lt;IF($E$6="",99,$E$6),O8+P8-Q8,0)+IF(IF($E$8="",99,$E$8)&lt;IF($E$6="",99,$E$6),T8+U8-V8,0)+IF(IF($E$9="",99,$E$9)&lt;IF($E$6="",99,$E$6),Y8+Z8-AA8,0)+IF(IF($E$10="",99,$E$10)&lt;IF($E$6="",99,$E$6),AD8+AE8-AF8,0)+IF(IF($E$11="",99,$E$11)&lt;IF($E$6="",99,$E$6),AI8+AJ8-AK8,0))))</f>
        <v/>
      </c>
      <c r="N8" s="17">
        <f>ROUND((J8+K8-L8)-M8,2)</f>
        <v/>
      </c>
      <c r="O8" s="17">
        <f>S7</f>
        <v/>
      </c>
      <c r="P8" s="17">
        <f>O8*N($C$7)/12</f>
        <v/>
      </c>
      <c r="Q8" s="17">
        <f>MIN(N($D$7),O8+P8)</f>
        <v/>
      </c>
      <c r="R8" s="17">
        <f>MIN((O8+P8-Q8),MAX(0,AN8-(IF(IF($E$6="",99,$E$6)&lt;IF($E$7="",99,$E$7),J8+K8-L8,0)+IF(IF($E$8="",99,$E$8)&lt;IF($E$7="",99,$E$7),T8+U8-V8,0)+IF(IF($E$9="",99,$E$9)&lt;IF($E$7="",99,$E$7),Y8+Z8-AA8,0)+IF(IF($E$10="",99,$E$10)&lt;IF($E$7="",99,$E$7),AD8+AE8-AF8,0)+IF(IF($E$11="",99,$E$11)&lt;IF($E$7="",99,$E$7),AI8+AJ8-AK8,0))))</f>
        <v/>
      </c>
      <c r="S8" s="17">
        <f>ROUND((O8+P8-Q8)-R8,2)</f>
        <v/>
      </c>
      <c r="T8" s="17">
        <f>X7</f>
        <v/>
      </c>
      <c r="U8" s="17">
        <f>T8*N($C$8)/12</f>
        <v/>
      </c>
      <c r="V8" s="17">
        <f>MIN(N($D$8),T8+U8)</f>
        <v/>
      </c>
      <c r="W8" s="17">
        <f>MIN((T8+U8-V8),MAX(0,AN8-(IF(IF($E$6="",99,$E$6)&lt;IF($E$8="",99,$E$8),J8+K8-L8,0)+IF(IF($E$7="",99,$E$7)&lt;IF($E$8="",99,$E$8),O8+P8-Q8,0)+IF(IF($E$9="",99,$E$9)&lt;IF($E$8="",99,$E$8),Y8+Z8-AA8,0)+IF(IF($E$10="",99,$E$10)&lt;IF($E$8="",99,$E$8),AD8+AE8-AF8,0)+IF(IF($E$11="",99,$E$11)&lt;IF($E$8="",99,$E$8),AI8+AJ8-AK8,0))))</f>
        <v/>
      </c>
      <c r="X8" s="17">
        <f>ROUND((T8+U8-V8)-W8,2)</f>
        <v/>
      </c>
      <c r="Y8" s="17">
        <f>AC7</f>
        <v/>
      </c>
      <c r="Z8" s="17">
        <f>Y8*N($C$9)/12</f>
        <v/>
      </c>
      <c r="AA8" s="17">
        <f>MIN(N($D$9),Y8+Z8)</f>
        <v/>
      </c>
      <c r="AB8" s="17">
        <f>MIN((Y8+Z8-AA8),MAX(0,AN8-(IF(IF($E$6="",99,$E$6)&lt;IF($E$9="",99,$E$9),J8+K8-L8,0)+IF(IF($E$7="",99,$E$7)&lt;IF($E$9="",99,$E$9),O8+P8-Q8,0)+IF(IF($E$8="",99,$E$8)&lt;IF($E$9="",99,$E$9),T8+U8-V8,0)+IF(IF($E$10="",99,$E$10)&lt;IF($E$9="",99,$E$9),AD8+AE8-AF8,0)+IF(IF($E$11="",99,$E$11)&lt;IF($E$9="",99,$E$9),AI8+AJ8-AK8,0))))</f>
        <v/>
      </c>
      <c r="AC8" s="17">
        <f>ROUND((Y8+Z8-AA8)-AB8,2)</f>
        <v/>
      </c>
      <c r="AD8" s="17">
        <f>AH7</f>
        <v/>
      </c>
      <c r="AE8" s="17">
        <f>AD8*N($C$10)/12</f>
        <v/>
      </c>
      <c r="AF8" s="17">
        <f>MIN(N($D$10),AD8+AE8)</f>
        <v/>
      </c>
      <c r="AG8" s="17">
        <f>MIN((AD8+AE8-AF8),MAX(0,AN8-(IF(IF($E$6="",99,$E$6)&lt;IF($E$10="",99,$E$10),J8+K8-L8,0)+IF(IF($E$7="",99,$E$7)&lt;IF($E$10="",99,$E$10),O8+P8-Q8,0)+IF(IF($E$8="",99,$E$8)&lt;IF($E$10="",99,$E$10),T8+U8-V8,0)+IF(IF($E$9="",99,$E$9)&lt;IF($E$10="",99,$E$10),Y8+Z8-AA8,0)+IF(IF($E$11="",99,$E$11)&lt;IF($E$10="",99,$E$10),AI8+AJ8-AK8,0))))</f>
        <v/>
      </c>
      <c r="AH8" s="17">
        <f>ROUND((AD8+AE8-AF8)-AG8,2)</f>
        <v/>
      </c>
      <c r="AI8" s="17">
        <f>AM7</f>
        <v/>
      </c>
      <c r="AJ8" s="17">
        <f>AI8*N($C$11)/12</f>
        <v/>
      </c>
      <c r="AK8" s="17">
        <f>MIN(N($D$11),AI8+AJ8)</f>
        <v/>
      </c>
      <c r="AL8" s="17">
        <f>MIN((AI8+AJ8-AK8),MAX(0,AN8-(IF(IF($E$6="",99,$E$6)&lt;IF($E$11="",99,$E$11),J8+K8-L8,0)+IF(IF($E$7="",99,$E$7)&lt;IF($E$11="",99,$E$11),O8+P8-Q8,0)+IF(IF($E$8="",99,$E$8)&lt;IF($E$11="",99,$E$11),T8+U8-V8,0)+IF(IF($E$9="",99,$E$9)&lt;IF($E$11="",99,$E$11),Y8+Z8-AA8,0)+IF(IF($E$10="",99,$E$10)&lt;IF($E$11="",99,$E$11),AD8+AE8-AF8,0))))</f>
        <v/>
      </c>
      <c r="AM8" s="17">
        <f>ROUND((AI8+AJ8-AK8)-AL8,2)</f>
        <v/>
      </c>
      <c r="AN8" s="17">
        <f>MAX(0,N($B$13)-(L8+Q8+V8+AA8+AF8+AK8))</f>
        <v/>
      </c>
      <c r="AO8" s="17">
        <f>N8+S8+X8+AC8+AH8+AM8</f>
        <v/>
      </c>
    </row>
    <row r="9">
      <c r="A9" s="11" t="n"/>
      <c r="B9" s="12" t="n"/>
      <c r="C9" s="13" t="n"/>
      <c r="D9" s="12" t="n"/>
      <c r="E9" s="14" t="n"/>
      <c r="F9" s="15">
        <f>IF(N($B$9)=0,"",IF(COUNTIF(AC6:AC65,"&gt;0")&gt;=60,"After 5 years",COUNTIF(AC6:AC65,"&gt;0")+1))</f>
        <v/>
      </c>
      <c r="I9" s="16" t="n">
        <v>4</v>
      </c>
      <c r="J9" s="17">
        <f>N8</f>
        <v/>
      </c>
      <c r="K9" s="17">
        <f>J9*N($C$6)/12</f>
        <v/>
      </c>
      <c r="L9" s="17">
        <f>MIN(N($D$6),J9+K9)</f>
        <v/>
      </c>
      <c r="M9" s="17">
        <f>MIN((J9+K9-L9),MAX(0,AN9-(IF(IF($E$7="",99,$E$7)&lt;IF($E$6="",99,$E$6),O9+P9-Q9,0)+IF(IF($E$8="",99,$E$8)&lt;IF($E$6="",99,$E$6),T9+U9-V9,0)+IF(IF($E$9="",99,$E$9)&lt;IF($E$6="",99,$E$6),Y9+Z9-AA9,0)+IF(IF($E$10="",99,$E$10)&lt;IF($E$6="",99,$E$6),AD9+AE9-AF9,0)+IF(IF($E$11="",99,$E$11)&lt;IF($E$6="",99,$E$6),AI9+AJ9-AK9,0))))</f>
        <v/>
      </c>
      <c r="N9" s="17">
        <f>ROUND((J9+K9-L9)-M9,2)</f>
        <v/>
      </c>
      <c r="O9" s="17">
        <f>S8</f>
        <v/>
      </c>
      <c r="P9" s="17">
        <f>O9*N($C$7)/12</f>
        <v/>
      </c>
      <c r="Q9" s="17">
        <f>MIN(N($D$7),O9+P9)</f>
        <v/>
      </c>
      <c r="R9" s="17">
        <f>MIN((O9+P9-Q9),MAX(0,AN9-(IF(IF($E$6="",99,$E$6)&lt;IF($E$7="",99,$E$7),J9+K9-L9,0)+IF(IF($E$8="",99,$E$8)&lt;IF($E$7="",99,$E$7),T9+U9-V9,0)+IF(IF($E$9="",99,$E$9)&lt;IF($E$7="",99,$E$7),Y9+Z9-AA9,0)+IF(IF($E$10="",99,$E$10)&lt;IF($E$7="",99,$E$7),AD9+AE9-AF9,0)+IF(IF($E$11="",99,$E$11)&lt;IF($E$7="",99,$E$7),AI9+AJ9-AK9,0))))</f>
        <v/>
      </c>
      <c r="S9" s="17">
        <f>ROUND((O9+P9-Q9)-R9,2)</f>
        <v/>
      </c>
      <c r="T9" s="17">
        <f>X8</f>
        <v/>
      </c>
      <c r="U9" s="17">
        <f>T9*N($C$8)/12</f>
        <v/>
      </c>
      <c r="V9" s="17">
        <f>MIN(N($D$8),T9+U9)</f>
        <v/>
      </c>
      <c r="W9" s="17">
        <f>MIN((T9+U9-V9),MAX(0,AN9-(IF(IF($E$6="",99,$E$6)&lt;IF($E$8="",99,$E$8),J9+K9-L9,0)+IF(IF($E$7="",99,$E$7)&lt;IF($E$8="",99,$E$8),O9+P9-Q9,0)+IF(IF($E$9="",99,$E$9)&lt;IF($E$8="",99,$E$8),Y9+Z9-AA9,0)+IF(IF($E$10="",99,$E$10)&lt;IF($E$8="",99,$E$8),AD9+AE9-AF9,0)+IF(IF($E$11="",99,$E$11)&lt;IF($E$8="",99,$E$8),AI9+AJ9-AK9,0))))</f>
        <v/>
      </c>
      <c r="X9" s="17">
        <f>ROUND((T9+U9-V9)-W9,2)</f>
        <v/>
      </c>
      <c r="Y9" s="17">
        <f>AC8</f>
        <v/>
      </c>
      <c r="Z9" s="17">
        <f>Y9*N($C$9)/12</f>
        <v/>
      </c>
      <c r="AA9" s="17">
        <f>MIN(N($D$9),Y9+Z9)</f>
        <v/>
      </c>
      <c r="AB9" s="17">
        <f>MIN((Y9+Z9-AA9),MAX(0,AN9-(IF(IF($E$6="",99,$E$6)&lt;IF($E$9="",99,$E$9),J9+K9-L9,0)+IF(IF($E$7="",99,$E$7)&lt;IF($E$9="",99,$E$9),O9+P9-Q9,0)+IF(IF($E$8="",99,$E$8)&lt;IF($E$9="",99,$E$9),T9+U9-V9,0)+IF(IF($E$10="",99,$E$10)&lt;IF($E$9="",99,$E$9),AD9+AE9-AF9,0)+IF(IF($E$11="",99,$E$11)&lt;IF($E$9="",99,$E$9),AI9+AJ9-AK9,0))))</f>
        <v/>
      </c>
      <c r="AC9" s="17">
        <f>ROUND((Y9+Z9-AA9)-AB9,2)</f>
        <v/>
      </c>
      <c r="AD9" s="17">
        <f>AH8</f>
        <v/>
      </c>
      <c r="AE9" s="17">
        <f>AD9*N($C$10)/12</f>
        <v/>
      </c>
      <c r="AF9" s="17">
        <f>MIN(N($D$10),AD9+AE9)</f>
        <v/>
      </c>
      <c r="AG9" s="17">
        <f>MIN((AD9+AE9-AF9),MAX(0,AN9-(IF(IF($E$6="",99,$E$6)&lt;IF($E$10="",99,$E$10),J9+K9-L9,0)+IF(IF($E$7="",99,$E$7)&lt;IF($E$10="",99,$E$10),O9+P9-Q9,0)+IF(IF($E$8="",99,$E$8)&lt;IF($E$10="",99,$E$10),T9+U9-V9,0)+IF(IF($E$9="",99,$E$9)&lt;IF($E$10="",99,$E$10),Y9+Z9-AA9,0)+IF(IF($E$11="",99,$E$11)&lt;IF($E$10="",99,$E$10),AI9+AJ9-AK9,0))))</f>
        <v/>
      </c>
      <c r="AH9" s="17">
        <f>ROUND((AD9+AE9-AF9)-AG9,2)</f>
        <v/>
      </c>
      <c r="AI9" s="17">
        <f>AM8</f>
        <v/>
      </c>
      <c r="AJ9" s="17">
        <f>AI9*N($C$11)/12</f>
        <v/>
      </c>
      <c r="AK9" s="17">
        <f>MIN(N($D$11),AI9+AJ9)</f>
        <v/>
      </c>
      <c r="AL9" s="17">
        <f>MIN((AI9+AJ9-AK9),MAX(0,AN9-(IF(IF($E$6="",99,$E$6)&lt;IF($E$11="",99,$E$11),J9+K9-L9,0)+IF(IF($E$7="",99,$E$7)&lt;IF($E$11="",99,$E$11),O9+P9-Q9,0)+IF(IF($E$8="",99,$E$8)&lt;IF($E$11="",99,$E$11),T9+U9-V9,0)+IF(IF($E$9="",99,$E$9)&lt;IF($E$11="",99,$E$11),Y9+Z9-AA9,0)+IF(IF($E$10="",99,$E$10)&lt;IF($E$11="",99,$E$11),AD9+AE9-AF9,0))))</f>
        <v/>
      </c>
      <c r="AM9" s="17">
        <f>ROUND((AI9+AJ9-AK9)-AL9,2)</f>
        <v/>
      </c>
      <c r="AN9" s="17">
        <f>MAX(0,N($B$13)-(L9+Q9+V9+AA9+AF9+AK9))</f>
        <v/>
      </c>
      <c r="AO9" s="17">
        <f>N9+S9+X9+AC9+AH9+AM9</f>
        <v/>
      </c>
    </row>
    <row r="10">
      <c r="A10" s="11" t="n"/>
      <c r="B10" s="12" t="n"/>
      <c r="C10" s="13" t="n"/>
      <c r="D10" s="12" t="n"/>
      <c r="E10" s="14" t="n"/>
      <c r="F10" s="15">
        <f>IF(N($B$10)=0,"",IF(COUNTIF(AH6:AH65,"&gt;0")&gt;=60,"After 5 years",COUNTIF(AH6:AH65,"&gt;0")+1))</f>
        <v/>
      </c>
      <c r="I10" s="16" t="n">
        <v>5</v>
      </c>
      <c r="J10" s="17">
        <f>N9</f>
        <v/>
      </c>
      <c r="K10" s="17">
        <f>J10*N($C$6)/12</f>
        <v/>
      </c>
      <c r="L10" s="17">
        <f>MIN(N($D$6),J10+K10)</f>
        <v/>
      </c>
      <c r="M10" s="17">
        <f>MIN((J10+K10-L10),MAX(0,AN10-(IF(IF($E$7="",99,$E$7)&lt;IF($E$6="",99,$E$6),O10+P10-Q10,0)+IF(IF($E$8="",99,$E$8)&lt;IF($E$6="",99,$E$6),T10+U10-V10,0)+IF(IF($E$9="",99,$E$9)&lt;IF($E$6="",99,$E$6),Y10+Z10-AA10,0)+IF(IF($E$10="",99,$E$10)&lt;IF($E$6="",99,$E$6),AD10+AE10-AF10,0)+IF(IF($E$11="",99,$E$11)&lt;IF($E$6="",99,$E$6),AI10+AJ10-AK10,0))))</f>
        <v/>
      </c>
      <c r="N10" s="17">
        <f>ROUND((J10+K10-L10)-M10,2)</f>
        <v/>
      </c>
      <c r="O10" s="17">
        <f>S9</f>
        <v/>
      </c>
      <c r="P10" s="17">
        <f>O10*N($C$7)/12</f>
        <v/>
      </c>
      <c r="Q10" s="17">
        <f>MIN(N($D$7),O10+P10)</f>
        <v/>
      </c>
      <c r="R10" s="17">
        <f>MIN((O10+P10-Q10),MAX(0,AN10-(IF(IF($E$6="",99,$E$6)&lt;IF($E$7="",99,$E$7),J10+K10-L10,0)+IF(IF($E$8="",99,$E$8)&lt;IF($E$7="",99,$E$7),T10+U10-V10,0)+IF(IF($E$9="",99,$E$9)&lt;IF($E$7="",99,$E$7),Y10+Z10-AA10,0)+IF(IF($E$10="",99,$E$10)&lt;IF($E$7="",99,$E$7),AD10+AE10-AF10,0)+IF(IF($E$11="",99,$E$11)&lt;IF($E$7="",99,$E$7),AI10+AJ10-AK10,0))))</f>
        <v/>
      </c>
      <c r="S10" s="17">
        <f>ROUND((O10+P10-Q10)-R10,2)</f>
        <v/>
      </c>
      <c r="T10" s="17">
        <f>X9</f>
        <v/>
      </c>
      <c r="U10" s="17">
        <f>T10*N($C$8)/12</f>
        <v/>
      </c>
      <c r="V10" s="17">
        <f>MIN(N($D$8),T10+U10)</f>
        <v/>
      </c>
      <c r="W10" s="17">
        <f>MIN((T10+U10-V10),MAX(0,AN10-(IF(IF($E$6="",99,$E$6)&lt;IF($E$8="",99,$E$8),J10+K10-L10,0)+IF(IF($E$7="",99,$E$7)&lt;IF($E$8="",99,$E$8),O10+P10-Q10,0)+IF(IF($E$9="",99,$E$9)&lt;IF($E$8="",99,$E$8),Y10+Z10-AA10,0)+IF(IF($E$10="",99,$E$10)&lt;IF($E$8="",99,$E$8),AD10+AE10-AF10,0)+IF(IF($E$11="",99,$E$11)&lt;IF($E$8="",99,$E$8),AI10+AJ10-AK10,0))))</f>
        <v/>
      </c>
      <c r="X10" s="17">
        <f>ROUND((T10+U10-V10)-W10,2)</f>
        <v/>
      </c>
      <c r="Y10" s="17">
        <f>AC9</f>
        <v/>
      </c>
      <c r="Z10" s="17">
        <f>Y10*N($C$9)/12</f>
        <v/>
      </c>
      <c r="AA10" s="17">
        <f>MIN(N($D$9),Y10+Z10)</f>
        <v/>
      </c>
      <c r="AB10" s="17">
        <f>MIN((Y10+Z10-AA10),MAX(0,AN10-(IF(IF($E$6="",99,$E$6)&lt;IF($E$9="",99,$E$9),J10+K10-L10,0)+IF(IF($E$7="",99,$E$7)&lt;IF($E$9="",99,$E$9),O10+P10-Q10,0)+IF(IF($E$8="",99,$E$8)&lt;IF($E$9="",99,$E$9),T10+U10-V10,0)+IF(IF($E$10="",99,$E$10)&lt;IF($E$9="",99,$E$9),AD10+AE10-AF10,0)+IF(IF($E$11="",99,$E$11)&lt;IF($E$9="",99,$E$9),AI10+AJ10-AK10,0))))</f>
        <v/>
      </c>
      <c r="AC10" s="17">
        <f>ROUND((Y10+Z10-AA10)-AB10,2)</f>
        <v/>
      </c>
      <c r="AD10" s="17">
        <f>AH9</f>
        <v/>
      </c>
      <c r="AE10" s="17">
        <f>AD10*N($C$10)/12</f>
        <v/>
      </c>
      <c r="AF10" s="17">
        <f>MIN(N($D$10),AD10+AE10)</f>
        <v/>
      </c>
      <c r="AG10" s="17">
        <f>MIN((AD10+AE10-AF10),MAX(0,AN10-(IF(IF($E$6="",99,$E$6)&lt;IF($E$10="",99,$E$10),J10+K10-L10,0)+IF(IF($E$7="",99,$E$7)&lt;IF($E$10="",99,$E$10),O10+P10-Q10,0)+IF(IF($E$8="",99,$E$8)&lt;IF($E$10="",99,$E$10),T10+U10-V10,0)+IF(IF($E$9="",99,$E$9)&lt;IF($E$10="",99,$E$10),Y10+Z10-AA10,0)+IF(IF($E$11="",99,$E$11)&lt;IF($E$10="",99,$E$10),AI10+AJ10-AK10,0))))</f>
        <v/>
      </c>
      <c r="AH10" s="17">
        <f>ROUND((AD10+AE10-AF10)-AG10,2)</f>
        <v/>
      </c>
      <c r="AI10" s="17">
        <f>AM9</f>
        <v/>
      </c>
      <c r="AJ10" s="17">
        <f>AI10*N($C$11)/12</f>
        <v/>
      </c>
      <c r="AK10" s="17">
        <f>MIN(N($D$11),AI10+AJ10)</f>
        <v/>
      </c>
      <c r="AL10" s="17">
        <f>MIN((AI10+AJ10-AK10),MAX(0,AN10-(IF(IF($E$6="",99,$E$6)&lt;IF($E$11="",99,$E$11),J10+K10-L10,0)+IF(IF($E$7="",99,$E$7)&lt;IF($E$11="",99,$E$11),O10+P10-Q10,0)+IF(IF($E$8="",99,$E$8)&lt;IF($E$11="",99,$E$11),T10+U10-V10,0)+IF(IF($E$9="",99,$E$9)&lt;IF($E$11="",99,$E$11),Y10+Z10-AA10,0)+IF(IF($E$10="",99,$E$10)&lt;IF($E$11="",99,$E$11),AD10+AE10-AF10,0))))</f>
        <v/>
      </c>
      <c r="AM10" s="17">
        <f>ROUND((AI10+AJ10-AK10)-AL10,2)</f>
        <v/>
      </c>
      <c r="AN10" s="17">
        <f>MAX(0,N($B$13)-(L10+Q10+V10+AA10+AF10+AK10))</f>
        <v/>
      </c>
      <c r="AO10" s="17">
        <f>N10+S10+X10+AC10+AH10+AM10</f>
        <v/>
      </c>
    </row>
    <row r="11">
      <c r="A11" s="11" t="n"/>
      <c r="B11" s="12" t="n"/>
      <c r="C11" s="13" t="n"/>
      <c r="D11" s="12" t="n"/>
      <c r="E11" s="14" t="n"/>
      <c r="F11" s="15">
        <f>IF(N($B$11)=0,"",IF(COUNTIF(AM6:AM65,"&gt;0")&gt;=60,"After 5 years",COUNTIF(AM6:AM65,"&gt;0")+1))</f>
        <v/>
      </c>
      <c r="I11" s="16" t="n">
        <v>6</v>
      </c>
      <c r="J11" s="17">
        <f>N10</f>
        <v/>
      </c>
      <c r="K11" s="17">
        <f>J11*N($C$6)/12</f>
        <v/>
      </c>
      <c r="L11" s="17">
        <f>MIN(N($D$6),J11+K11)</f>
        <v/>
      </c>
      <c r="M11" s="17">
        <f>MIN((J11+K11-L11),MAX(0,AN11-(IF(IF($E$7="",99,$E$7)&lt;IF($E$6="",99,$E$6),O11+P11-Q11,0)+IF(IF($E$8="",99,$E$8)&lt;IF($E$6="",99,$E$6),T11+U11-V11,0)+IF(IF($E$9="",99,$E$9)&lt;IF($E$6="",99,$E$6),Y11+Z11-AA11,0)+IF(IF($E$10="",99,$E$10)&lt;IF($E$6="",99,$E$6),AD11+AE11-AF11,0)+IF(IF($E$11="",99,$E$11)&lt;IF($E$6="",99,$E$6),AI11+AJ11-AK11,0))))</f>
        <v/>
      </c>
      <c r="N11" s="17">
        <f>ROUND((J11+K11-L11)-M11,2)</f>
        <v/>
      </c>
      <c r="O11" s="17">
        <f>S10</f>
        <v/>
      </c>
      <c r="P11" s="17">
        <f>O11*N($C$7)/12</f>
        <v/>
      </c>
      <c r="Q11" s="17">
        <f>MIN(N($D$7),O11+P11)</f>
        <v/>
      </c>
      <c r="R11" s="17">
        <f>MIN((O11+P11-Q11),MAX(0,AN11-(IF(IF($E$6="",99,$E$6)&lt;IF($E$7="",99,$E$7),J11+K11-L11,0)+IF(IF($E$8="",99,$E$8)&lt;IF($E$7="",99,$E$7),T11+U11-V11,0)+IF(IF($E$9="",99,$E$9)&lt;IF($E$7="",99,$E$7),Y11+Z11-AA11,0)+IF(IF($E$10="",99,$E$10)&lt;IF($E$7="",99,$E$7),AD11+AE11-AF11,0)+IF(IF($E$11="",99,$E$11)&lt;IF($E$7="",99,$E$7),AI11+AJ11-AK11,0))))</f>
        <v/>
      </c>
      <c r="S11" s="17">
        <f>ROUND((O11+P11-Q11)-R11,2)</f>
        <v/>
      </c>
      <c r="T11" s="17">
        <f>X10</f>
        <v/>
      </c>
      <c r="U11" s="17">
        <f>T11*N($C$8)/12</f>
        <v/>
      </c>
      <c r="V11" s="17">
        <f>MIN(N($D$8),T11+U11)</f>
        <v/>
      </c>
      <c r="W11" s="17">
        <f>MIN((T11+U11-V11),MAX(0,AN11-(IF(IF($E$6="",99,$E$6)&lt;IF($E$8="",99,$E$8),J11+K11-L11,0)+IF(IF($E$7="",99,$E$7)&lt;IF($E$8="",99,$E$8),O11+P11-Q11,0)+IF(IF($E$9="",99,$E$9)&lt;IF($E$8="",99,$E$8),Y11+Z11-AA11,0)+IF(IF($E$10="",99,$E$10)&lt;IF($E$8="",99,$E$8),AD11+AE11-AF11,0)+IF(IF($E$11="",99,$E$11)&lt;IF($E$8="",99,$E$8),AI11+AJ11-AK11,0))))</f>
        <v/>
      </c>
      <c r="X11" s="17">
        <f>ROUND((T11+U11-V11)-W11,2)</f>
        <v/>
      </c>
      <c r="Y11" s="17">
        <f>AC10</f>
        <v/>
      </c>
      <c r="Z11" s="17">
        <f>Y11*N($C$9)/12</f>
        <v/>
      </c>
      <c r="AA11" s="17">
        <f>MIN(N($D$9),Y11+Z11)</f>
        <v/>
      </c>
      <c r="AB11" s="17">
        <f>MIN((Y11+Z11-AA11),MAX(0,AN11-(IF(IF($E$6="",99,$E$6)&lt;IF($E$9="",99,$E$9),J11+K11-L11,0)+IF(IF($E$7="",99,$E$7)&lt;IF($E$9="",99,$E$9),O11+P11-Q11,0)+IF(IF($E$8="",99,$E$8)&lt;IF($E$9="",99,$E$9),T11+U11-V11,0)+IF(IF($E$10="",99,$E$10)&lt;IF($E$9="",99,$E$9),AD11+AE11-AF11,0)+IF(IF($E$11="",99,$E$11)&lt;IF($E$9="",99,$E$9),AI11+AJ11-AK11,0))))</f>
        <v/>
      </c>
      <c r="AC11" s="17">
        <f>ROUND((Y11+Z11-AA11)-AB11,2)</f>
        <v/>
      </c>
      <c r="AD11" s="17">
        <f>AH10</f>
        <v/>
      </c>
      <c r="AE11" s="17">
        <f>AD11*N($C$10)/12</f>
        <v/>
      </c>
      <c r="AF11" s="17">
        <f>MIN(N($D$10),AD11+AE11)</f>
        <v/>
      </c>
      <c r="AG11" s="17">
        <f>MIN((AD11+AE11-AF11),MAX(0,AN11-(IF(IF($E$6="",99,$E$6)&lt;IF($E$10="",99,$E$10),J11+K11-L11,0)+IF(IF($E$7="",99,$E$7)&lt;IF($E$10="",99,$E$10),O11+P11-Q11,0)+IF(IF($E$8="",99,$E$8)&lt;IF($E$10="",99,$E$10),T11+U11-V11,0)+IF(IF($E$9="",99,$E$9)&lt;IF($E$10="",99,$E$10),Y11+Z11-AA11,0)+IF(IF($E$11="",99,$E$11)&lt;IF($E$10="",99,$E$10),AI11+AJ11-AK11,0))))</f>
        <v/>
      </c>
      <c r="AH11" s="17">
        <f>ROUND((AD11+AE11-AF11)-AG11,2)</f>
        <v/>
      </c>
      <c r="AI11" s="17">
        <f>AM10</f>
        <v/>
      </c>
      <c r="AJ11" s="17">
        <f>AI11*N($C$11)/12</f>
        <v/>
      </c>
      <c r="AK11" s="17">
        <f>MIN(N($D$11),AI11+AJ11)</f>
        <v/>
      </c>
      <c r="AL11" s="17">
        <f>MIN((AI11+AJ11-AK11),MAX(0,AN11-(IF(IF($E$6="",99,$E$6)&lt;IF($E$11="",99,$E$11),J11+K11-L11,0)+IF(IF($E$7="",99,$E$7)&lt;IF($E$11="",99,$E$11),O11+P11-Q11,0)+IF(IF($E$8="",99,$E$8)&lt;IF($E$11="",99,$E$11),T11+U11-V11,0)+IF(IF($E$9="",99,$E$9)&lt;IF($E$11="",99,$E$11),Y11+Z11-AA11,0)+IF(IF($E$10="",99,$E$10)&lt;IF($E$11="",99,$E$11),AD11+AE11-AF11,0))))</f>
        <v/>
      </c>
      <c r="AM11" s="17">
        <f>ROUND((AI11+AJ11-AK11)-AL11,2)</f>
        <v/>
      </c>
      <c r="AN11" s="17">
        <f>MAX(0,N($B$13)-(L11+Q11+V11+AA11+AF11+AK11))</f>
        <v/>
      </c>
      <c r="AO11" s="17">
        <f>N11+S11+X11+AC11+AH11+AM11</f>
        <v/>
      </c>
    </row>
    <row r="12">
      <c r="I12" s="16" t="n">
        <v>7</v>
      </c>
      <c r="J12" s="17">
        <f>N11</f>
        <v/>
      </c>
      <c r="K12" s="17">
        <f>J12*N($C$6)/12</f>
        <v/>
      </c>
      <c r="L12" s="17">
        <f>MIN(N($D$6),J12+K12)</f>
        <v/>
      </c>
      <c r="M12" s="17">
        <f>MIN((J12+K12-L12),MAX(0,AN12-(IF(IF($E$7="",99,$E$7)&lt;IF($E$6="",99,$E$6),O12+P12-Q12,0)+IF(IF($E$8="",99,$E$8)&lt;IF($E$6="",99,$E$6),T12+U12-V12,0)+IF(IF($E$9="",99,$E$9)&lt;IF($E$6="",99,$E$6),Y12+Z12-AA12,0)+IF(IF($E$10="",99,$E$10)&lt;IF($E$6="",99,$E$6),AD12+AE12-AF12,0)+IF(IF($E$11="",99,$E$11)&lt;IF($E$6="",99,$E$6),AI12+AJ12-AK12,0))))</f>
        <v/>
      </c>
      <c r="N12" s="17">
        <f>ROUND((J12+K12-L12)-M12,2)</f>
        <v/>
      </c>
      <c r="O12" s="17">
        <f>S11</f>
        <v/>
      </c>
      <c r="P12" s="17">
        <f>O12*N($C$7)/12</f>
        <v/>
      </c>
      <c r="Q12" s="17">
        <f>MIN(N($D$7),O12+P12)</f>
        <v/>
      </c>
      <c r="R12" s="17">
        <f>MIN((O12+P12-Q12),MAX(0,AN12-(IF(IF($E$6="",99,$E$6)&lt;IF($E$7="",99,$E$7),J12+K12-L12,0)+IF(IF($E$8="",99,$E$8)&lt;IF($E$7="",99,$E$7),T12+U12-V12,0)+IF(IF($E$9="",99,$E$9)&lt;IF($E$7="",99,$E$7),Y12+Z12-AA12,0)+IF(IF($E$10="",99,$E$10)&lt;IF($E$7="",99,$E$7),AD12+AE12-AF12,0)+IF(IF($E$11="",99,$E$11)&lt;IF($E$7="",99,$E$7),AI12+AJ12-AK12,0))))</f>
        <v/>
      </c>
      <c r="S12" s="17">
        <f>ROUND((O12+P12-Q12)-R12,2)</f>
        <v/>
      </c>
      <c r="T12" s="17">
        <f>X11</f>
        <v/>
      </c>
      <c r="U12" s="17">
        <f>T12*N($C$8)/12</f>
        <v/>
      </c>
      <c r="V12" s="17">
        <f>MIN(N($D$8),T12+U12)</f>
        <v/>
      </c>
      <c r="W12" s="17">
        <f>MIN((T12+U12-V12),MAX(0,AN12-(IF(IF($E$6="",99,$E$6)&lt;IF($E$8="",99,$E$8),J12+K12-L12,0)+IF(IF($E$7="",99,$E$7)&lt;IF($E$8="",99,$E$8),O12+P12-Q12,0)+IF(IF($E$9="",99,$E$9)&lt;IF($E$8="",99,$E$8),Y12+Z12-AA12,0)+IF(IF($E$10="",99,$E$10)&lt;IF($E$8="",99,$E$8),AD12+AE12-AF12,0)+IF(IF($E$11="",99,$E$11)&lt;IF($E$8="",99,$E$8),AI12+AJ12-AK12,0))))</f>
        <v/>
      </c>
      <c r="X12" s="17">
        <f>ROUND((T12+U12-V12)-W12,2)</f>
        <v/>
      </c>
      <c r="Y12" s="17">
        <f>AC11</f>
        <v/>
      </c>
      <c r="Z12" s="17">
        <f>Y12*N($C$9)/12</f>
        <v/>
      </c>
      <c r="AA12" s="17">
        <f>MIN(N($D$9),Y12+Z12)</f>
        <v/>
      </c>
      <c r="AB12" s="17">
        <f>MIN((Y12+Z12-AA12),MAX(0,AN12-(IF(IF($E$6="",99,$E$6)&lt;IF($E$9="",99,$E$9),J12+K12-L12,0)+IF(IF($E$7="",99,$E$7)&lt;IF($E$9="",99,$E$9),O12+P12-Q12,0)+IF(IF($E$8="",99,$E$8)&lt;IF($E$9="",99,$E$9),T12+U12-V12,0)+IF(IF($E$10="",99,$E$10)&lt;IF($E$9="",99,$E$9),AD12+AE12-AF12,0)+IF(IF($E$11="",99,$E$11)&lt;IF($E$9="",99,$E$9),AI12+AJ12-AK12,0))))</f>
        <v/>
      </c>
      <c r="AC12" s="17">
        <f>ROUND((Y12+Z12-AA12)-AB12,2)</f>
        <v/>
      </c>
      <c r="AD12" s="17">
        <f>AH11</f>
        <v/>
      </c>
      <c r="AE12" s="17">
        <f>AD12*N($C$10)/12</f>
        <v/>
      </c>
      <c r="AF12" s="17">
        <f>MIN(N($D$10),AD12+AE12)</f>
        <v/>
      </c>
      <c r="AG12" s="17">
        <f>MIN((AD12+AE12-AF12),MAX(0,AN12-(IF(IF($E$6="",99,$E$6)&lt;IF($E$10="",99,$E$10),J12+K12-L12,0)+IF(IF($E$7="",99,$E$7)&lt;IF($E$10="",99,$E$10),O12+P12-Q12,0)+IF(IF($E$8="",99,$E$8)&lt;IF($E$10="",99,$E$10),T12+U12-V12,0)+IF(IF($E$9="",99,$E$9)&lt;IF($E$10="",99,$E$10),Y12+Z12-AA12,0)+IF(IF($E$11="",99,$E$11)&lt;IF($E$10="",99,$E$10),AI12+AJ12-AK12,0))))</f>
        <v/>
      </c>
      <c r="AH12" s="17">
        <f>ROUND((AD12+AE12-AF12)-AG12,2)</f>
        <v/>
      </c>
      <c r="AI12" s="17">
        <f>AM11</f>
        <v/>
      </c>
      <c r="AJ12" s="17">
        <f>AI12*N($C$11)/12</f>
        <v/>
      </c>
      <c r="AK12" s="17">
        <f>MIN(N($D$11),AI12+AJ12)</f>
        <v/>
      </c>
      <c r="AL12" s="17">
        <f>MIN((AI12+AJ12-AK12),MAX(0,AN12-(IF(IF($E$6="",99,$E$6)&lt;IF($E$11="",99,$E$11),J12+K12-L12,0)+IF(IF($E$7="",99,$E$7)&lt;IF($E$11="",99,$E$11),O12+P12-Q12,0)+IF(IF($E$8="",99,$E$8)&lt;IF($E$11="",99,$E$11),T12+U12-V12,0)+IF(IF($E$9="",99,$E$9)&lt;IF($E$11="",99,$E$11),Y12+Z12-AA12,0)+IF(IF($E$10="",99,$E$10)&lt;IF($E$11="",99,$E$11),AD12+AE12-AF12,0))))</f>
        <v/>
      </c>
      <c r="AM12" s="17">
        <f>ROUND((AI12+AJ12-AK12)-AL12,2)</f>
        <v/>
      </c>
      <c r="AN12" s="17">
        <f>MAX(0,N($B$13)-(L12+Q12+V12+AA12+AF12+AK12))</f>
        <v/>
      </c>
      <c r="AO12" s="17">
        <f>N12+S12+X12+AC12+AH12+AM12</f>
        <v/>
      </c>
    </row>
    <row r="13">
      <c r="A13" s="18" t="inlineStr">
        <is>
          <t>Paid toward debt each month</t>
        </is>
      </c>
      <c r="B13" s="19" t="n"/>
      <c r="C13" s="20" t="inlineStr">
        <is>
          <t>The total you will pay across all your debts. At least the sum of the monthly payments.</t>
        </is>
      </c>
      <c r="I13" s="16" t="n">
        <v>8</v>
      </c>
      <c r="J13" s="17">
        <f>N12</f>
        <v/>
      </c>
      <c r="K13" s="17">
        <f>J13*N($C$6)/12</f>
        <v/>
      </c>
      <c r="L13" s="17">
        <f>MIN(N($D$6),J13+K13)</f>
        <v/>
      </c>
      <c r="M13" s="17">
        <f>MIN((J13+K13-L13),MAX(0,AN13-(IF(IF($E$7="",99,$E$7)&lt;IF($E$6="",99,$E$6),O13+P13-Q13,0)+IF(IF($E$8="",99,$E$8)&lt;IF($E$6="",99,$E$6),T13+U13-V13,0)+IF(IF($E$9="",99,$E$9)&lt;IF($E$6="",99,$E$6),Y13+Z13-AA13,0)+IF(IF($E$10="",99,$E$10)&lt;IF($E$6="",99,$E$6),AD13+AE13-AF13,0)+IF(IF($E$11="",99,$E$11)&lt;IF($E$6="",99,$E$6),AI13+AJ13-AK13,0))))</f>
        <v/>
      </c>
      <c r="N13" s="17">
        <f>ROUND((J13+K13-L13)-M13,2)</f>
        <v/>
      </c>
      <c r="O13" s="17">
        <f>S12</f>
        <v/>
      </c>
      <c r="P13" s="17">
        <f>O13*N($C$7)/12</f>
        <v/>
      </c>
      <c r="Q13" s="17">
        <f>MIN(N($D$7),O13+P13)</f>
        <v/>
      </c>
      <c r="R13" s="17">
        <f>MIN((O13+P13-Q13),MAX(0,AN13-(IF(IF($E$6="",99,$E$6)&lt;IF($E$7="",99,$E$7),J13+K13-L13,0)+IF(IF($E$8="",99,$E$8)&lt;IF($E$7="",99,$E$7),T13+U13-V13,0)+IF(IF($E$9="",99,$E$9)&lt;IF($E$7="",99,$E$7),Y13+Z13-AA13,0)+IF(IF($E$10="",99,$E$10)&lt;IF($E$7="",99,$E$7),AD13+AE13-AF13,0)+IF(IF($E$11="",99,$E$11)&lt;IF($E$7="",99,$E$7),AI13+AJ13-AK13,0))))</f>
        <v/>
      </c>
      <c r="S13" s="17">
        <f>ROUND((O13+P13-Q13)-R13,2)</f>
        <v/>
      </c>
      <c r="T13" s="17">
        <f>X12</f>
        <v/>
      </c>
      <c r="U13" s="17">
        <f>T13*N($C$8)/12</f>
        <v/>
      </c>
      <c r="V13" s="17">
        <f>MIN(N($D$8),T13+U13)</f>
        <v/>
      </c>
      <c r="W13" s="17">
        <f>MIN((T13+U13-V13),MAX(0,AN13-(IF(IF($E$6="",99,$E$6)&lt;IF($E$8="",99,$E$8),J13+K13-L13,0)+IF(IF($E$7="",99,$E$7)&lt;IF($E$8="",99,$E$8),O13+P13-Q13,0)+IF(IF($E$9="",99,$E$9)&lt;IF($E$8="",99,$E$8),Y13+Z13-AA13,0)+IF(IF($E$10="",99,$E$10)&lt;IF($E$8="",99,$E$8),AD13+AE13-AF13,0)+IF(IF($E$11="",99,$E$11)&lt;IF($E$8="",99,$E$8),AI13+AJ13-AK13,0))))</f>
        <v/>
      </c>
      <c r="X13" s="17">
        <f>ROUND((T13+U13-V13)-W13,2)</f>
        <v/>
      </c>
      <c r="Y13" s="17">
        <f>AC12</f>
        <v/>
      </c>
      <c r="Z13" s="17">
        <f>Y13*N($C$9)/12</f>
        <v/>
      </c>
      <c r="AA13" s="17">
        <f>MIN(N($D$9),Y13+Z13)</f>
        <v/>
      </c>
      <c r="AB13" s="17">
        <f>MIN((Y13+Z13-AA13),MAX(0,AN13-(IF(IF($E$6="",99,$E$6)&lt;IF($E$9="",99,$E$9),J13+K13-L13,0)+IF(IF($E$7="",99,$E$7)&lt;IF($E$9="",99,$E$9),O13+P13-Q13,0)+IF(IF($E$8="",99,$E$8)&lt;IF($E$9="",99,$E$9),T13+U13-V13,0)+IF(IF($E$10="",99,$E$10)&lt;IF($E$9="",99,$E$9),AD13+AE13-AF13,0)+IF(IF($E$11="",99,$E$11)&lt;IF($E$9="",99,$E$9),AI13+AJ13-AK13,0))))</f>
        <v/>
      </c>
      <c r="AC13" s="17">
        <f>ROUND((Y13+Z13-AA13)-AB13,2)</f>
        <v/>
      </c>
      <c r="AD13" s="17">
        <f>AH12</f>
        <v/>
      </c>
      <c r="AE13" s="17">
        <f>AD13*N($C$10)/12</f>
        <v/>
      </c>
      <c r="AF13" s="17">
        <f>MIN(N($D$10),AD13+AE13)</f>
        <v/>
      </c>
      <c r="AG13" s="17">
        <f>MIN((AD13+AE13-AF13),MAX(0,AN13-(IF(IF($E$6="",99,$E$6)&lt;IF($E$10="",99,$E$10),J13+K13-L13,0)+IF(IF($E$7="",99,$E$7)&lt;IF($E$10="",99,$E$10),O13+P13-Q13,0)+IF(IF($E$8="",99,$E$8)&lt;IF($E$10="",99,$E$10),T13+U13-V13,0)+IF(IF($E$9="",99,$E$9)&lt;IF($E$10="",99,$E$10),Y13+Z13-AA13,0)+IF(IF($E$11="",99,$E$11)&lt;IF($E$10="",99,$E$10),AI13+AJ13-AK13,0))))</f>
        <v/>
      </c>
      <c r="AH13" s="17">
        <f>ROUND((AD13+AE13-AF13)-AG13,2)</f>
        <v/>
      </c>
      <c r="AI13" s="17">
        <f>AM12</f>
        <v/>
      </c>
      <c r="AJ13" s="17">
        <f>AI13*N($C$11)/12</f>
        <v/>
      </c>
      <c r="AK13" s="17">
        <f>MIN(N($D$11),AI13+AJ13)</f>
        <v/>
      </c>
      <c r="AL13" s="17">
        <f>MIN((AI13+AJ13-AK13),MAX(0,AN13-(IF(IF($E$6="",99,$E$6)&lt;IF($E$11="",99,$E$11),J13+K13-L13,0)+IF(IF($E$7="",99,$E$7)&lt;IF($E$11="",99,$E$11),O13+P13-Q13,0)+IF(IF($E$8="",99,$E$8)&lt;IF($E$11="",99,$E$11),T13+U13-V13,0)+IF(IF($E$9="",99,$E$9)&lt;IF($E$11="",99,$E$11),Y13+Z13-AA13,0)+IF(IF($E$10="",99,$E$10)&lt;IF($E$11="",99,$E$11),AD13+AE13-AF13,0))))</f>
        <v/>
      </c>
      <c r="AM13" s="17">
        <f>ROUND((AI13+AJ13-AK13)-AL13,2)</f>
        <v/>
      </c>
      <c r="AN13" s="17">
        <f>MAX(0,N($B$13)-(L13+Q13+V13+AA13+AF13+AK13))</f>
        <v/>
      </c>
      <c r="AO13" s="17">
        <f>N13+S13+X13+AC13+AH13+AM13</f>
        <v/>
      </c>
    </row>
    <row r="14">
      <c r="I14" s="16" t="n">
        <v>9</v>
      </c>
      <c r="J14" s="17">
        <f>N13</f>
        <v/>
      </c>
      <c r="K14" s="17">
        <f>J14*N($C$6)/12</f>
        <v/>
      </c>
      <c r="L14" s="17">
        <f>MIN(N($D$6),J14+K14)</f>
        <v/>
      </c>
      <c r="M14" s="17">
        <f>MIN((J14+K14-L14),MAX(0,AN14-(IF(IF($E$7="",99,$E$7)&lt;IF($E$6="",99,$E$6),O14+P14-Q14,0)+IF(IF($E$8="",99,$E$8)&lt;IF($E$6="",99,$E$6),T14+U14-V14,0)+IF(IF($E$9="",99,$E$9)&lt;IF($E$6="",99,$E$6),Y14+Z14-AA14,0)+IF(IF($E$10="",99,$E$10)&lt;IF($E$6="",99,$E$6),AD14+AE14-AF14,0)+IF(IF($E$11="",99,$E$11)&lt;IF($E$6="",99,$E$6),AI14+AJ14-AK14,0))))</f>
        <v/>
      </c>
      <c r="N14" s="17">
        <f>ROUND((J14+K14-L14)-M14,2)</f>
        <v/>
      </c>
      <c r="O14" s="17">
        <f>S13</f>
        <v/>
      </c>
      <c r="P14" s="17">
        <f>O14*N($C$7)/12</f>
        <v/>
      </c>
      <c r="Q14" s="17">
        <f>MIN(N($D$7),O14+P14)</f>
        <v/>
      </c>
      <c r="R14" s="17">
        <f>MIN((O14+P14-Q14),MAX(0,AN14-(IF(IF($E$6="",99,$E$6)&lt;IF($E$7="",99,$E$7),J14+K14-L14,0)+IF(IF($E$8="",99,$E$8)&lt;IF($E$7="",99,$E$7),T14+U14-V14,0)+IF(IF($E$9="",99,$E$9)&lt;IF($E$7="",99,$E$7),Y14+Z14-AA14,0)+IF(IF($E$10="",99,$E$10)&lt;IF($E$7="",99,$E$7),AD14+AE14-AF14,0)+IF(IF($E$11="",99,$E$11)&lt;IF($E$7="",99,$E$7),AI14+AJ14-AK14,0))))</f>
        <v/>
      </c>
      <c r="S14" s="17">
        <f>ROUND((O14+P14-Q14)-R14,2)</f>
        <v/>
      </c>
      <c r="T14" s="17">
        <f>X13</f>
        <v/>
      </c>
      <c r="U14" s="17">
        <f>T14*N($C$8)/12</f>
        <v/>
      </c>
      <c r="V14" s="17">
        <f>MIN(N($D$8),T14+U14)</f>
        <v/>
      </c>
      <c r="W14" s="17">
        <f>MIN((T14+U14-V14),MAX(0,AN14-(IF(IF($E$6="",99,$E$6)&lt;IF($E$8="",99,$E$8),J14+K14-L14,0)+IF(IF($E$7="",99,$E$7)&lt;IF($E$8="",99,$E$8),O14+P14-Q14,0)+IF(IF($E$9="",99,$E$9)&lt;IF($E$8="",99,$E$8),Y14+Z14-AA14,0)+IF(IF($E$10="",99,$E$10)&lt;IF($E$8="",99,$E$8),AD14+AE14-AF14,0)+IF(IF($E$11="",99,$E$11)&lt;IF($E$8="",99,$E$8),AI14+AJ14-AK14,0))))</f>
        <v/>
      </c>
      <c r="X14" s="17">
        <f>ROUND((T14+U14-V14)-W14,2)</f>
        <v/>
      </c>
      <c r="Y14" s="17">
        <f>AC13</f>
        <v/>
      </c>
      <c r="Z14" s="17">
        <f>Y14*N($C$9)/12</f>
        <v/>
      </c>
      <c r="AA14" s="17">
        <f>MIN(N($D$9),Y14+Z14)</f>
        <v/>
      </c>
      <c r="AB14" s="17">
        <f>MIN((Y14+Z14-AA14),MAX(0,AN14-(IF(IF($E$6="",99,$E$6)&lt;IF($E$9="",99,$E$9),J14+K14-L14,0)+IF(IF($E$7="",99,$E$7)&lt;IF($E$9="",99,$E$9),O14+P14-Q14,0)+IF(IF($E$8="",99,$E$8)&lt;IF($E$9="",99,$E$9),T14+U14-V14,0)+IF(IF($E$10="",99,$E$10)&lt;IF($E$9="",99,$E$9),AD14+AE14-AF14,0)+IF(IF($E$11="",99,$E$11)&lt;IF($E$9="",99,$E$9),AI14+AJ14-AK14,0))))</f>
        <v/>
      </c>
      <c r="AC14" s="17">
        <f>ROUND((Y14+Z14-AA14)-AB14,2)</f>
        <v/>
      </c>
      <c r="AD14" s="17">
        <f>AH13</f>
        <v/>
      </c>
      <c r="AE14" s="17">
        <f>AD14*N($C$10)/12</f>
        <v/>
      </c>
      <c r="AF14" s="17">
        <f>MIN(N($D$10),AD14+AE14)</f>
        <v/>
      </c>
      <c r="AG14" s="17">
        <f>MIN((AD14+AE14-AF14),MAX(0,AN14-(IF(IF($E$6="",99,$E$6)&lt;IF($E$10="",99,$E$10),J14+K14-L14,0)+IF(IF($E$7="",99,$E$7)&lt;IF($E$10="",99,$E$10),O14+P14-Q14,0)+IF(IF($E$8="",99,$E$8)&lt;IF($E$10="",99,$E$10),T14+U14-V14,0)+IF(IF($E$9="",99,$E$9)&lt;IF($E$10="",99,$E$10),Y14+Z14-AA14,0)+IF(IF($E$11="",99,$E$11)&lt;IF($E$10="",99,$E$10),AI14+AJ14-AK14,0))))</f>
        <v/>
      </c>
      <c r="AH14" s="17">
        <f>ROUND((AD14+AE14-AF14)-AG14,2)</f>
        <v/>
      </c>
      <c r="AI14" s="17">
        <f>AM13</f>
        <v/>
      </c>
      <c r="AJ14" s="17">
        <f>AI14*N($C$11)/12</f>
        <v/>
      </c>
      <c r="AK14" s="17">
        <f>MIN(N($D$11),AI14+AJ14)</f>
        <v/>
      </c>
      <c r="AL14" s="17">
        <f>MIN((AI14+AJ14-AK14),MAX(0,AN14-(IF(IF($E$6="",99,$E$6)&lt;IF($E$11="",99,$E$11),J14+K14-L14,0)+IF(IF($E$7="",99,$E$7)&lt;IF($E$11="",99,$E$11),O14+P14-Q14,0)+IF(IF($E$8="",99,$E$8)&lt;IF($E$11="",99,$E$11),T14+U14-V14,0)+IF(IF($E$9="",99,$E$9)&lt;IF($E$11="",99,$E$11),Y14+Z14-AA14,0)+IF(IF($E$10="",99,$E$10)&lt;IF($E$11="",99,$E$11),AD14+AE14-AF14,0))))</f>
        <v/>
      </c>
      <c r="AM14" s="17">
        <f>ROUND((AI14+AJ14-AK14)-AL14,2)</f>
        <v/>
      </c>
      <c r="AN14" s="17">
        <f>MAX(0,N($B$13)-(L14+Q14+V14+AA14+AF14+AK14))</f>
        <v/>
      </c>
      <c r="AO14" s="17">
        <f>N14+S14+X14+AC14+AH14+AM14</f>
        <v/>
      </c>
    </row>
    <row r="15">
      <c r="A15" s="18" t="inlineStr">
        <is>
          <t>Minimum payments add up to</t>
        </is>
      </c>
      <c r="B15" s="21">
        <f>SUM(D6:D11)</f>
        <v/>
      </c>
      <c r="I15" s="16" t="n">
        <v>10</v>
      </c>
      <c r="J15" s="17">
        <f>N14</f>
        <v/>
      </c>
      <c r="K15" s="17">
        <f>J15*N($C$6)/12</f>
        <v/>
      </c>
      <c r="L15" s="17">
        <f>MIN(N($D$6),J15+K15)</f>
        <v/>
      </c>
      <c r="M15" s="17">
        <f>MIN((J15+K15-L15),MAX(0,AN15-(IF(IF($E$7="",99,$E$7)&lt;IF($E$6="",99,$E$6),O15+P15-Q15,0)+IF(IF($E$8="",99,$E$8)&lt;IF($E$6="",99,$E$6),T15+U15-V15,0)+IF(IF($E$9="",99,$E$9)&lt;IF($E$6="",99,$E$6),Y15+Z15-AA15,0)+IF(IF($E$10="",99,$E$10)&lt;IF($E$6="",99,$E$6),AD15+AE15-AF15,0)+IF(IF($E$11="",99,$E$11)&lt;IF($E$6="",99,$E$6),AI15+AJ15-AK15,0))))</f>
        <v/>
      </c>
      <c r="N15" s="17">
        <f>ROUND((J15+K15-L15)-M15,2)</f>
        <v/>
      </c>
      <c r="O15" s="17">
        <f>S14</f>
        <v/>
      </c>
      <c r="P15" s="17">
        <f>O15*N($C$7)/12</f>
        <v/>
      </c>
      <c r="Q15" s="17">
        <f>MIN(N($D$7),O15+P15)</f>
        <v/>
      </c>
      <c r="R15" s="17">
        <f>MIN((O15+P15-Q15),MAX(0,AN15-(IF(IF($E$6="",99,$E$6)&lt;IF($E$7="",99,$E$7),J15+K15-L15,0)+IF(IF($E$8="",99,$E$8)&lt;IF($E$7="",99,$E$7),T15+U15-V15,0)+IF(IF($E$9="",99,$E$9)&lt;IF($E$7="",99,$E$7),Y15+Z15-AA15,0)+IF(IF($E$10="",99,$E$10)&lt;IF($E$7="",99,$E$7),AD15+AE15-AF15,0)+IF(IF($E$11="",99,$E$11)&lt;IF($E$7="",99,$E$7),AI15+AJ15-AK15,0))))</f>
        <v/>
      </c>
      <c r="S15" s="17">
        <f>ROUND((O15+P15-Q15)-R15,2)</f>
        <v/>
      </c>
      <c r="T15" s="17">
        <f>X14</f>
        <v/>
      </c>
      <c r="U15" s="17">
        <f>T15*N($C$8)/12</f>
        <v/>
      </c>
      <c r="V15" s="17">
        <f>MIN(N($D$8),T15+U15)</f>
        <v/>
      </c>
      <c r="W15" s="17">
        <f>MIN((T15+U15-V15),MAX(0,AN15-(IF(IF($E$6="",99,$E$6)&lt;IF($E$8="",99,$E$8),J15+K15-L15,0)+IF(IF($E$7="",99,$E$7)&lt;IF($E$8="",99,$E$8),O15+P15-Q15,0)+IF(IF($E$9="",99,$E$9)&lt;IF($E$8="",99,$E$8),Y15+Z15-AA15,0)+IF(IF($E$10="",99,$E$10)&lt;IF($E$8="",99,$E$8),AD15+AE15-AF15,0)+IF(IF($E$11="",99,$E$11)&lt;IF($E$8="",99,$E$8),AI15+AJ15-AK15,0))))</f>
        <v/>
      </c>
      <c r="X15" s="17">
        <f>ROUND((T15+U15-V15)-W15,2)</f>
        <v/>
      </c>
      <c r="Y15" s="17">
        <f>AC14</f>
        <v/>
      </c>
      <c r="Z15" s="17">
        <f>Y15*N($C$9)/12</f>
        <v/>
      </c>
      <c r="AA15" s="17">
        <f>MIN(N($D$9),Y15+Z15)</f>
        <v/>
      </c>
      <c r="AB15" s="17">
        <f>MIN((Y15+Z15-AA15),MAX(0,AN15-(IF(IF($E$6="",99,$E$6)&lt;IF($E$9="",99,$E$9),J15+K15-L15,0)+IF(IF($E$7="",99,$E$7)&lt;IF($E$9="",99,$E$9),O15+P15-Q15,0)+IF(IF($E$8="",99,$E$8)&lt;IF($E$9="",99,$E$9),T15+U15-V15,0)+IF(IF($E$10="",99,$E$10)&lt;IF($E$9="",99,$E$9),AD15+AE15-AF15,0)+IF(IF($E$11="",99,$E$11)&lt;IF($E$9="",99,$E$9),AI15+AJ15-AK15,0))))</f>
        <v/>
      </c>
      <c r="AC15" s="17">
        <f>ROUND((Y15+Z15-AA15)-AB15,2)</f>
        <v/>
      </c>
      <c r="AD15" s="17">
        <f>AH14</f>
        <v/>
      </c>
      <c r="AE15" s="17">
        <f>AD15*N($C$10)/12</f>
        <v/>
      </c>
      <c r="AF15" s="17">
        <f>MIN(N($D$10),AD15+AE15)</f>
        <v/>
      </c>
      <c r="AG15" s="17">
        <f>MIN((AD15+AE15-AF15),MAX(0,AN15-(IF(IF($E$6="",99,$E$6)&lt;IF($E$10="",99,$E$10),J15+K15-L15,0)+IF(IF($E$7="",99,$E$7)&lt;IF($E$10="",99,$E$10),O15+P15-Q15,0)+IF(IF($E$8="",99,$E$8)&lt;IF($E$10="",99,$E$10),T15+U15-V15,0)+IF(IF($E$9="",99,$E$9)&lt;IF($E$10="",99,$E$10),Y15+Z15-AA15,0)+IF(IF($E$11="",99,$E$11)&lt;IF($E$10="",99,$E$10),AI15+AJ15-AK15,0))))</f>
        <v/>
      </c>
      <c r="AH15" s="17">
        <f>ROUND((AD15+AE15-AF15)-AG15,2)</f>
        <v/>
      </c>
      <c r="AI15" s="17">
        <f>AM14</f>
        <v/>
      </c>
      <c r="AJ15" s="17">
        <f>AI15*N($C$11)/12</f>
        <v/>
      </c>
      <c r="AK15" s="17">
        <f>MIN(N($D$11),AI15+AJ15)</f>
        <v/>
      </c>
      <c r="AL15" s="17">
        <f>MIN((AI15+AJ15-AK15),MAX(0,AN15-(IF(IF($E$6="",99,$E$6)&lt;IF($E$11="",99,$E$11),J15+K15-L15,0)+IF(IF($E$7="",99,$E$7)&lt;IF($E$11="",99,$E$11),O15+P15-Q15,0)+IF(IF($E$8="",99,$E$8)&lt;IF($E$11="",99,$E$11),T15+U15-V15,0)+IF(IF($E$9="",99,$E$9)&lt;IF($E$11="",99,$E$11),Y15+Z15-AA15,0)+IF(IF($E$10="",99,$E$10)&lt;IF($E$11="",99,$E$11),AD15+AE15-AF15,0))))</f>
        <v/>
      </c>
      <c r="AM15" s="17">
        <f>ROUND((AI15+AJ15-AK15)-AL15,2)</f>
        <v/>
      </c>
      <c r="AN15" s="17">
        <f>MAX(0,N($B$13)-(L15+Q15+V15+AA15+AF15+AK15))</f>
        <v/>
      </c>
      <c r="AO15" s="17">
        <f>N15+S15+X15+AC15+AH15+AM15</f>
        <v/>
      </c>
    </row>
    <row r="16">
      <c r="A16" s="18" t="inlineStr">
        <is>
          <t>Last debt paid off in month</t>
        </is>
      </c>
      <c r="B16" s="22">
        <f>IF(SUM(B6:B11)=0,"",IF(COUNTIF(AO6:AO65,"&gt;0")&gt;=60,"After 5 years",COUNTIF(AO6:AO65,"&gt;0")+1))</f>
        <v/>
      </c>
      <c r="I16" s="16" t="n">
        <v>11</v>
      </c>
      <c r="J16" s="17">
        <f>N15</f>
        <v/>
      </c>
      <c r="K16" s="17">
        <f>J16*N($C$6)/12</f>
        <v/>
      </c>
      <c r="L16" s="17">
        <f>MIN(N($D$6),J16+K16)</f>
        <v/>
      </c>
      <c r="M16" s="17">
        <f>MIN((J16+K16-L16),MAX(0,AN16-(IF(IF($E$7="",99,$E$7)&lt;IF($E$6="",99,$E$6),O16+P16-Q16,0)+IF(IF($E$8="",99,$E$8)&lt;IF($E$6="",99,$E$6),T16+U16-V16,0)+IF(IF($E$9="",99,$E$9)&lt;IF($E$6="",99,$E$6),Y16+Z16-AA16,0)+IF(IF($E$10="",99,$E$10)&lt;IF($E$6="",99,$E$6),AD16+AE16-AF16,0)+IF(IF($E$11="",99,$E$11)&lt;IF($E$6="",99,$E$6),AI16+AJ16-AK16,0))))</f>
        <v/>
      </c>
      <c r="N16" s="17">
        <f>ROUND((J16+K16-L16)-M16,2)</f>
        <v/>
      </c>
      <c r="O16" s="17">
        <f>S15</f>
        <v/>
      </c>
      <c r="P16" s="17">
        <f>O16*N($C$7)/12</f>
        <v/>
      </c>
      <c r="Q16" s="17">
        <f>MIN(N($D$7),O16+P16)</f>
        <v/>
      </c>
      <c r="R16" s="17">
        <f>MIN((O16+P16-Q16),MAX(0,AN16-(IF(IF($E$6="",99,$E$6)&lt;IF($E$7="",99,$E$7),J16+K16-L16,0)+IF(IF($E$8="",99,$E$8)&lt;IF($E$7="",99,$E$7),T16+U16-V16,0)+IF(IF($E$9="",99,$E$9)&lt;IF($E$7="",99,$E$7),Y16+Z16-AA16,0)+IF(IF($E$10="",99,$E$10)&lt;IF($E$7="",99,$E$7),AD16+AE16-AF16,0)+IF(IF($E$11="",99,$E$11)&lt;IF($E$7="",99,$E$7),AI16+AJ16-AK16,0))))</f>
        <v/>
      </c>
      <c r="S16" s="17">
        <f>ROUND((O16+P16-Q16)-R16,2)</f>
        <v/>
      </c>
      <c r="T16" s="17">
        <f>X15</f>
        <v/>
      </c>
      <c r="U16" s="17">
        <f>T16*N($C$8)/12</f>
        <v/>
      </c>
      <c r="V16" s="17">
        <f>MIN(N($D$8),T16+U16)</f>
        <v/>
      </c>
      <c r="W16" s="17">
        <f>MIN((T16+U16-V16),MAX(0,AN16-(IF(IF($E$6="",99,$E$6)&lt;IF($E$8="",99,$E$8),J16+K16-L16,0)+IF(IF($E$7="",99,$E$7)&lt;IF($E$8="",99,$E$8),O16+P16-Q16,0)+IF(IF($E$9="",99,$E$9)&lt;IF($E$8="",99,$E$8),Y16+Z16-AA16,0)+IF(IF($E$10="",99,$E$10)&lt;IF($E$8="",99,$E$8),AD16+AE16-AF16,0)+IF(IF($E$11="",99,$E$11)&lt;IF($E$8="",99,$E$8),AI16+AJ16-AK16,0))))</f>
        <v/>
      </c>
      <c r="X16" s="17">
        <f>ROUND((T16+U16-V16)-W16,2)</f>
        <v/>
      </c>
      <c r="Y16" s="17">
        <f>AC15</f>
        <v/>
      </c>
      <c r="Z16" s="17">
        <f>Y16*N($C$9)/12</f>
        <v/>
      </c>
      <c r="AA16" s="17">
        <f>MIN(N($D$9),Y16+Z16)</f>
        <v/>
      </c>
      <c r="AB16" s="17">
        <f>MIN((Y16+Z16-AA16),MAX(0,AN16-(IF(IF($E$6="",99,$E$6)&lt;IF($E$9="",99,$E$9),J16+K16-L16,0)+IF(IF($E$7="",99,$E$7)&lt;IF($E$9="",99,$E$9),O16+P16-Q16,0)+IF(IF($E$8="",99,$E$8)&lt;IF($E$9="",99,$E$9),T16+U16-V16,0)+IF(IF($E$10="",99,$E$10)&lt;IF($E$9="",99,$E$9),AD16+AE16-AF16,0)+IF(IF($E$11="",99,$E$11)&lt;IF($E$9="",99,$E$9),AI16+AJ16-AK16,0))))</f>
        <v/>
      </c>
      <c r="AC16" s="17">
        <f>ROUND((Y16+Z16-AA16)-AB16,2)</f>
        <v/>
      </c>
      <c r="AD16" s="17">
        <f>AH15</f>
        <v/>
      </c>
      <c r="AE16" s="17">
        <f>AD16*N($C$10)/12</f>
        <v/>
      </c>
      <c r="AF16" s="17">
        <f>MIN(N($D$10),AD16+AE16)</f>
        <v/>
      </c>
      <c r="AG16" s="17">
        <f>MIN((AD16+AE16-AF16),MAX(0,AN16-(IF(IF($E$6="",99,$E$6)&lt;IF($E$10="",99,$E$10),J16+K16-L16,0)+IF(IF($E$7="",99,$E$7)&lt;IF($E$10="",99,$E$10),O16+P16-Q16,0)+IF(IF($E$8="",99,$E$8)&lt;IF($E$10="",99,$E$10),T16+U16-V16,0)+IF(IF($E$9="",99,$E$9)&lt;IF($E$10="",99,$E$10),Y16+Z16-AA16,0)+IF(IF($E$11="",99,$E$11)&lt;IF($E$10="",99,$E$10),AI16+AJ16-AK16,0))))</f>
        <v/>
      </c>
      <c r="AH16" s="17">
        <f>ROUND((AD16+AE16-AF16)-AG16,2)</f>
        <v/>
      </c>
      <c r="AI16" s="17">
        <f>AM15</f>
        <v/>
      </c>
      <c r="AJ16" s="17">
        <f>AI16*N($C$11)/12</f>
        <v/>
      </c>
      <c r="AK16" s="17">
        <f>MIN(N($D$11),AI16+AJ16)</f>
        <v/>
      </c>
      <c r="AL16" s="17">
        <f>MIN((AI16+AJ16-AK16),MAX(0,AN16-(IF(IF($E$6="",99,$E$6)&lt;IF($E$11="",99,$E$11),J16+K16-L16,0)+IF(IF($E$7="",99,$E$7)&lt;IF($E$11="",99,$E$11),O16+P16-Q16,0)+IF(IF($E$8="",99,$E$8)&lt;IF($E$11="",99,$E$11),T16+U16-V16,0)+IF(IF($E$9="",99,$E$9)&lt;IF($E$11="",99,$E$11),Y16+Z16-AA16,0)+IF(IF($E$10="",99,$E$10)&lt;IF($E$11="",99,$E$11),AD16+AE16-AF16,0))))</f>
        <v/>
      </c>
      <c r="AM16" s="17">
        <f>ROUND((AI16+AJ16-AK16)-AL16,2)</f>
        <v/>
      </c>
      <c r="AN16" s="17">
        <f>MAX(0,N($B$13)-(L16+Q16+V16+AA16+AF16+AK16))</f>
        <v/>
      </c>
      <c r="AO16" s="17">
        <f>N16+S16+X16+AC16+AH16+AM16</f>
        <v/>
      </c>
    </row>
    <row r="17">
      <c r="A17" s="18" t="inlineStr">
        <is>
          <t>Interest paid along the way</t>
        </is>
      </c>
      <c r="B17" s="23">
        <f>IF(SUM(B6:B11)=0,"",SUM(K6:K65)+SUM(P6:P65)+SUM(U6:U65)+SUM(Z6:Z65)+SUM(AE6:AE65)+SUM(AJ6:AJ65))</f>
        <v/>
      </c>
      <c r="I17" s="16" t="n">
        <v>12</v>
      </c>
      <c r="J17" s="17">
        <f>N16</f>
        <v/>
      </c>
      <c r="K17" s="17">
        <f>J17*N($C$6)/12</f>
        <v/>
      </c>
      <c r="L17" s="17">
        <f>MIN(N($D$6),J17+K17)</f>
        <v/>
      </c>
      <c r="M17" s="17">
        <f>MIN((J17+K17-L17),MAX(0,AN17-(IF(IF($E$7="",99,$E$7)&lt;IF($E$6="",99,$E$6),O17+P17-Q17,0)+IF(IF($E$8="",99,$E$8)&lt;IF($E$6="",99,$E$6),T17+U17-V17,0)+IF(IF($E$9="",99,$E$9)&lt;IF($E$6="",99,$E$6),Y17+Z17-AA17,0)+IF(IF($E$10="",99,$E$10)&lt;IF($E$6="",99,$E$6),AD17+AE17-AF17,0)+IF(IF($E$11="",99,$E$11)&lt;IF($E$6="",99,$E$6),AI17+AJ17-AK17,0))))</f>
        <v/>
      </c>
      <c r="N17" s="17">
        <f>ROUND((J17+K17-L17)-M17,2)</f>
        <v/>
      </c>
      <c r="O17" s="17">
        <f>S16</f>
        <v/>
      </c>
      <c r="P17" s="17">
        <f>O17*N($C$7)/12</f>
        <v/>
      </c>
      <c r="Q17" s="17">
        <f>MIN(N($D$7),O17+P17)</f>
        <v/>
      </c>
      <c r="R17" s="17">
        <f>MIN((O17+P17-Q17),MAX(0,AN17-(IF(IF($E$6="",99,$E$6)&lt;IF($E$7="",99,$E$7),J17+K17-L17,0)+IF(IF($E$8="",99,$E$8)&lt;IF($E$7="",99,$E$7),T17+U17-V17,0)+IF(IF($E$9="",99,$E$9)&lt;IF($E$7="",99,$E$7),Y17+Z17-AA17,0)+IF(IF($E$10="",99,$E$10)&lt;IF($E$7="",99,$E$7),AD17+AE17-AF17,0)+IF(IF($E$11="",99,$E$11)&lt;IF($E$7="",99,$E$7),AI17+AJ17-AK17,0))))</f>
        <v/>
      </c>
      <c r="S17" s="17">
        <f>ROUND((O17+P17-Q17)-R17,2)</f>
        <v/>
      </c>
      <c r="T17" s="17">
        <f>X16</f>
        <v/>
      </c>
      <c r="U17" s="17">
        <f>T17*N($C$8)/12</f>
        <v/>
      </c>
      <c r="V17" s="17">
        <f>MIN(N($D$8),T17+U17)</f>
        <v/>
      </c>
      <c r="W17" s="17">
        <f>MIN((T17+U17-V17),MAX(0,AN17-(IF(IF($E$6="",99,$E$6)&lt;IF($E$8="",99,$E$8),J17+K17-L17,0)+IF(IF($E$7="",99,$E$7)&lt;IF($E$8="",99,$E$8),O17+P17-Q17,0)+IF(IF($E$9="",99,$E$9)&lt;IF($E$8="",99,$E$8),Y17+Z17-AA17,0)+IF(IF($E$10="",99,$E$10)&lt;IF($E$8="",99,$E$8),AD17+AE17-AF17,0)+IF(IF($E$11="",99,$E$11)&lt;IF($E$8="",99,$E$8),AI17+AJ17-AK17,0))))</f>
        <v/>
      </c>
      <c r="X17" s="17">
        <f>ROUND((T17+U17-V17)-W17,2)</f>
        <v/>
      </c>
      <c r="Y17" s="17">
        <f>AC16</f>
        <v/>
      </c>
      <c r="Z17" s="17">
        <f>Y17*N($C$9)/12</f>
        <v/>
      </c>
      <c r="AA17" s="17">
        <f>MIN(N($D$9),Y17+Z17)</f>
        <v/>
      </c>
      <c r="AB17" s="17">
        <f>MIN((Y17+Z17-AA17),MAX(0,AN17-(IF(IF($E$6="",99,$E$6)&lt;IF($E$9="",99,$E$9),J17+K17-L17,0)+IF(IF($E$7="",99,$E$7)&lt;IF($E$9="",99,$E$9),O17+P17-Q17,0)+IF(IF($E$8="",99,$E$8)&lt;IF($E$9="",99,$E$9),T17+U17-V17,0)+IF(IF($E$10="",99,$E$10)&lt;IF($E$9="",99,$E$9),AD17+AE17-AF17,0)+IF(IF($E$11="",99,$E$11)&lt;IF($E$9="",99,$E$9),AI17+AJ17-AK17,0))))</f>
        <v/>
      </c>
      <c r="AC17" s="17">
        <f>ROUND((Y17+Z17-AA17)-AB17,2)</f>
        <v/>
      </c>
      <c r="AD17" s="17">
        <f>AH16</f>
        <v/>
      </c>
      <c r="AE17" s="17">
        <f>AD17*N($C$10)/12</f>
        <v/>
      </c>
      <c r="AF17" s="17">
        <f>MIN(N($D$10),AD17+AE17)</f>
        <v/>
      </c>
      <c r="AG17" s="17">
        <f>MIN((AD17+AE17-AF17),MAX(0,AN17-(IF(IF($E$6="",99,$E$6)&lt;IF($E$10="",99,$E$10),J17+K17-L17,0)+IF(IF($E$7="",99,$E$7)&lt;IF($E$10="",99,$E$10),O17+P17-Q17,0)+IF(IF($E$8="",99,$E$8)&lt;IF($E$10="",99,$E$10),T17+U17-V17,0)+IF(IF($E$9="",99,$E$9)&lt;IF($E$10="",99,$E$10),Y17+Z17-AA17,0)+IF(IF($E$11="",99,$E$11)&lt;IF($E$10="",99,$E$10),AI17+AJ17-AK17,0))))</f>
        <v/>
      </c>
      <c r="AH17" s="17">
        <f>ROUND((AD17+AE17-AF17)-AG17,2)</f>
        <v/>
      </c>
      <c r="AI17" s="17">
        <f>AM16</f>
        <v/>
      </c>
      <c r="AJ17" s="17">
        <f>AI17*N($C$11)/12</f>
        <v/>
      </c>
      <c r="AK17" s="17">
        <f>MIN(N($D$11),AI17+AJ17)</f>
        <v/>
      </c>
      <c r="AL17" s="17">
        <f>MIN((AI17+AJ17-AK17),MAX(0,AN17-(IF(IF($E$6="",99,$E$6)&lt;IF($E$11="",99,$E$11),J17+K17-L17,0)+IF(IF($E$7="",99,$E$7)&lt;IF($E$11="",99,$E$11),O17+P17-Q17,0)+IF(IF($E$8="",99,$E$8)&lt;IF($E$11="",99,$E$11),T17+U17-V17,0)+IF(IF($E$9="",99,$E$9)&lt;IF($E$11="",99,$E$11),Y17+Z17-AA17,0)+IF(IF($E$10="",99,$E$10)&lt;IF($E$11="",99,$E$11),AD17+AE17-AF17,0))))</f>
        <v/>
      </c>
      <c r="AM17" s="17">
        <f>ROUND((AI17+AJ17-AK17)-AL17,2)</f>
        <v/>
      </c>
      <c r="AN17" s="17">
        <f>MAX(0,N($B$13)-(L17+Q17+V17+AA17+AF17+AK17))</f>
        <v/>
      </c>
      <c r="AO17" s="17">
        <f>N17+S17+X17+AC17+AH17+AM17</f>
        <v/>
      </c>
    </row>
    <row r="18">
      <c r="A18" s="18" t="inlineStr">
        <is>
          <t>Check</t>
        </is>
      </c>
      <c r="B18" s="24">
        <f>IF(SUM(B6:B11)=0,"",IF(N(B13)&lt;B15,"Pay at least the minimums: raise the monthly amount.",IF(SUMPRODUCT((E6:E11&lt;&gt;"")/COUNTIF(E6:E11,E6:E11&amp;""))&lt;COUNT(E6:E11),"Two debts share an order number. Use each number once.","OK")))</f>
        <v/>
      </c>
      <c r="I18" s="16" t="n">
        <v>13</v>
      </c>
      <c r="J18" s="17">
        <f>N17</f>
        <v/>
      </c>
      <c r="K18" s="17">
        <f>J18*N($C$6)/12</f>
        <v/>
      </c>
      <c r="L18" s="17">
        <f>MIN(N($D$6),J18+K18)</f>
        <v/>
      </c>
      <c r="M18" s="17">
        <f>MIN((J18+K18-L18),MAX(0,AN18-(IF(IF($E$7="",99,$E$7)&lt;IF($E$6="",99,$E$6),O18+P18-Q18,0)+IF(IF($E$8="",99,$E$8)&lt;IF($E$6="",99,$E$6),T18+U18-V18,0)+IF(IF($E$9="",99,$E$9)&lt;IF($E$6="",99,$E$6),Y18+Z18-AA18,0)+IF(IF($E$10="",99,$E$10)&lt;IF($E$6="",99,$E$6),AD18+AE18-AF18,0)+IF(IF($E$11="",99,$E$11)&lt;IF($E$6="",99,$E$6),AI18+AJ18-AK18,0))))</f>
        <v/>
      </c>
      <c r="N18" s="17">
        <f>ROUND((J18+K18-L18)-M18,2)</f>
        <v/>
      </c>
      <c r="O18" s="17">
        <f>S17</f>
        <v/>
      </c>
      <c r="P18" s="17">
        <f>O18*N($C$7)/12</f>
        <v/>
      </c>
      <c r="Q18" s="17">
        <f>MIN(N($D$7),O18+P18)</f>
        <v/>
      </c>
      <c r="R18" s="17">
        <f>MIN((O18+P18-Q18),MAX(0,AN18-(IF(IF($E$6="",99,$E$6)&lt;IF($E$7="",99,$E$7),J18+K18-L18,0)+IF(IF($E$8="",99,$E$8)&lt;IF($E$7="",99,$E$7),T18+U18-V18,0)+IF(IF($E$9="",99,$E$9)&lt;IF($E$7="",99,$E$7),Y18+Z18-AA18,0)+IF(IF($E$10="",99,$E$10)&lt;IF($E$7="",99,$E$7),AD18+AE18-AF18,0)+IF(IF($E$11="",99,$E$11)&lt;IF($E$7="",99,$E$7),AI18+AJ18-AK18,0))))</f>
        <v/>
      </c>
      <c r="S18" s="17">
        <f>ROUND((O18+P18-Q18)-R18,2)</f>
        <v/>
      </c>
      <c r="T18" s="17">
        <f>X17</f>
        <v/>
      </c>
      <c r="U18" s="17">
        <f>T18*N($C$8)/12</f>
        <v/>
      </c>
      <c r="V18" s="17">
        <f>MIN(N($D$8),T18+U18)</f>
        <v/>
      </c>
      <c r="W18" s="17">
        <f>MIN((T18+U18-V18),MAX(0,AN18-(IF(IF($E$6="",99,$E$6)&lt;IF($E$8="",99,$E$8),J18+K18-L18,0)+IF(IF($E$7="",99,$E$7)&lt;IF($E$8="",99,$E$8),O18+P18-Q18,0)+IF(IF($E$9="",99,$E$9)&lt;IF($E$8="",99,$E$8),Y18+Z18-AA18,0)+IF(IF($E$10="",99,$E$10)&lt;IF($E$8="",99,$E$8),AD18+AE18-AF18,0)+IF(IF($E$11="",99,$E$11)&lt;IF($E$8="",99,$E$8),AI18+AJ18-AK18,0))))</f>
        <v/>
      </c>
      <c r="X18" s="17">
        <f>ROUND((T18+U18-V18)-W18,2)</f>
        <v/>
      </c>
      <c r="Y18" s="17">
        <f>AC17</f>
        <v/>
      </c>
      <c r="Z18" s="17">
        <f>Y18*N($C$9)/12</f>
        <v/>
      </c>
      <c r="AA18" s="17">
        <f>MIN(N($D$9),Y18+Z18)</f>
        <v/>
      </c>
      <c r="AB18" s="17">
        <f>MIN((Y18+Z18-AA18),MAX(0,AN18-(IF(IF($E$6="",99,$E$6)&lt;IF($E$9="",99,$E$9),J18+K18-L18,0)+IF(IF($E$7="",99,$E$7)&lt;IF($E$9="",99,$E$9),O18+P18-Q18,0)+IF(IF($E$8="",99,$E$8)&lt;IF($E$9="",99,$E$9),T18+U18-V18,0)+IF(IF($E$10="",99,$E$10)&lt;IF($E$9="",99,$E$9),AD18+AE18-AF18,0)+IF(IF($E$11="",99,$E$11)&lt;IF($E$9="",99,$E$9),AI18+AJ18-AK18,0))))</f>
        <v/>
      </c>
      <c r="AC18" s="17">
        <f>ROUND((Y18+Z18-AA18)-AB18,2)</f>
        <v/>
      </c>
      <c r="AD18" s="17">
        <f>AH17</f>
        <v/>
      </c>
      <c r="AE18" s="17">
        <f>AD18*N($C$10)/12</f>
        <v/>
      </c>
      <c r="AF18" s="17">
        <f>MIN(N($D$10),AD18+AE18)</f>
        <v/>
      </c>
      <c r="AG18" s="17">
        <f>MIN((AD18+AE18-AF18),MAX(0,AN18-(IF(IF($E$6="",99,$E$6)&lt;IF($E$10="",99,$E$10),J18+K18-L18,0)+IF(IF($E$7="",99,$E$7)&lt;IF($E$10="",99,$E$10),O18+P18-Q18,0)+IF(IF($E$8="",99,$E$8)&lt;IF($E$10="",99,$E$10),T18+U18-V18,0)+IF(IF($E$9="",99,$E$9)&lt;IF($E$10="",99,$E$10),Y18+Z18-AA18,0)+IF(IF($E$11="",99,$E$11)&lt;IF($E$10="",99,$E$10),AI18+AJ18-AK18,0))))</f>
        <v/>
      </c>
      <c r="AH18" s="17">
        <f>ROUND((AD18+AE18-AF18)-AG18,2)</f>
        <v/>
      </c>
      <c r="AI18" s="17">
        <f>AM17</f>
        <v/>
      </c>
      <c r="AJ18" s="17">
        <f>AI18*N($C$11)/12</f>
        <v/>
      </c>
      <c r="AK18" s="17">
        <f>MIN(N($D$11),AI18+AJ18)</f>
        <v/>
      </c>
      <c r="AL18" s="17">
        <f>MIN((AI18+AJ18-AK18),MAX(0,AN18-(IF(IF($E$6="",99,$E$6)&lt;IF($E$11="",99,$E$11),J18+K18-L18,0)+IF(IF($E$7="",99,$E$7)&lt;IF($E$11="",99,$E$11),O18+P18-Q18,0)+IF(IF($E$8="",99,$E$8)&lt;IF($E$11="",99,$E$11),T18+U18-V18,0)+IF(IF($E$9="",99,$E$9)&lt;IF($E$11="",99,$E$11),Y18+Z18-AA18,0)+IF(IF($E$10="",99,$E$10)&lt;IF($E$11="",99,$E$11),AD18+AE18-AF18,0))))</f>
        <v/>
      </c>
      <c r="AM18" s="17">
        <f>ROUND((AI18+AJ18-AK18)-AL18,2)</f>
        <v/>
      </c>
      <c r="AN18" s="17">
        <f>MAX(0,N($B$13)-(L18+Q18+V18+AA18+AF18+AK18))</f>
        <v/>
      </c>
      <c r="AO18" s="17">
        <f>N18+S18+X18+AC18+AH18+AM18</f>
        <v/>
      </c>
    </row>
    <row r="19">
      <c r="I19" s="16" t="n">
        <v>14</v>
      </c>
      <c r="J19" s="17">
        <f>N18</f>
        <v/>
      </c>
      <c r="K19" s="17">
        <f>J19*N($C$6)/12</f>
        <v/>
      </c>
      <c r="L19" s="17">
        <f>MIN(N($D$6),J19+K19)</f>
        <v/>
      </c>
      <c r="M19" s="17">
        <f>MIN((J19+K19-L19),MAX(0,AN19-(IF(IF($E$7="",99,$E$7)&lt;IF($E$6="",99,$E$6),O19+P19-Q19,0)+IF(IF($E$8="",99,$E$8)&lt;IF($E$6="",99,$E$6),T19+U19-V19,0)+IF(IF($E$9="",99,$E$9)&lt;IF($E$6="",99,$E$6),Y19+Z19-AA19,0)+IF(IF($E$10="",99,$E$10)&lt;IF($E$6="",99,$E$6),AD19+AE19-AF19,0)+IF(IF($E$11="",99,$E$11)&lt;IF($E$6="",99,$E$6),AI19+AJ19-AK19,0))))</f>
        <v/>
      </c>
      <c r="N19" s="17">
        <f>ROUND((J19+K19-L19)-M19,2)</f>
        <v/>
      </c>
      <c r="O19" s="17">
        <f>S18</f>
        <v/>
      </c>
      <c r="P19" s="17">
        <f>O19*N($C$7)/12</f>
        <v/>
      </c>
      <c r="Q19" s="17">
        <f>MIN(N($D$7),O19+P19)</f>
        <v/>
      </c>
      <c r="R19" s="17">
        <f>MIN((O19+P19-Q19),MAX(0,AN19-(IF(IF($E$6="",99,$E$6)&lt;IF($E$7="",99,$E$7),J19+K19-L19,0)+IF(IF($E$8="",99,$E$8)&lt;IF($E$7="",99,$E$7),T19+U19-V19,0)+IF(IF($E$9="",99,$E$9)&lt;IF($E$7="",99,$E$7),Y19+Z19-AA19,0)+IF(IF($E$10="",99,$E$10)&lt;IF($E$7="",99,$E$7),AD19+AE19-AF19,0)+IF(IF($E$11="",99,$E$11)&lt;IF($E$7="",99,$E$7),AI19+AJ19-AK19,0))))</f>
        <v/>
      </c>
      <c r="S19" s="17">
        <f>ROUND((O19+P19-Q19)-R19,2)</f>
        <v/>
      </c>
      <c r="T19" s="17">
        <f>X18</f>
        <v/>
      </c>
      <c r="U19" s="17">
        <f>T19*N($C$8)/12</f>
        <v/>
      </c>
      <c r="V19" s="17">
        <f>MIN(N($D$8),T19+U19)</f>
        <v/>
      </c>
      <c r="W19" s="17">
        <f>MIN((T19+U19-V19),MAX(0,AN19-(IF(IF($E$6="",99,$E$6)&lt;IF($E$8="",99,$E$8),J19+K19-L19,0)+IF(IF($E$7="",99,$E$7)&lt;IF($E$8="",99,$E$8),O19+P19-Q19,0)+IF(IF($E$9="",99,$E$9)&lt;IF($E$8="",99,$E$8),Y19+Z19-AA19,0)+IF(IF($E$10="",99,$E$10)&lt;IF($E$8="",99,$E$8),AD19+AE19-AF19,0)+IF(IF($E$11="",99,$E$11)&lt;IF($E$8="",99,$E$8),AI19+AJ19-AK19,0))))</f>
        <v/>
      </c>
      <c r="X19" s="17">
        <f>ROUND((T19+U19-V19)-W19,2)</f>
        <v/>
      </c>
      <c r="Y19" s="17">
        <f>AC18</f>
        <v/>
      </c>
      <c r="Z19" s="17">
        <f>Y19*N($C$9)/12</f>
        <v/>
      </c>
      <c r="AA19" s="17">
        <f>MIN(N($D$9),Y19+Z19)</f>
        <v/>
      </c>
      <c r="AB19" s="17">
        <f>MIN((Y19+Z19-AA19),MAX(0,AN19-(IF(IF($E$6="",99,$E$6)&lt;IF($E$9="",99,$E$9),J19+K19-L19,0)+IF(IF($E$7="",99,$E$7)&lt;IF($E$9="",99,$E$9),O19+P19-Q19,0)+IF(IF($E$8="",99,$E$8)&lt;IF($E$9="",99,$E$9),T19+U19-V19,0)+IF(IF($E$10="",99,$E$10)&lt;IF($E$9="",99,$E$9),AD19+AE19-AF19,0)+IF(IF($E$11="",99,$E$11)&lt;IF($E$9="",99,$E$9),AI19+AJ19-AK19,0))))</f>
        <v/>
      </c>
      <c r="AC19" s="17">
        <f>ROUND((Y19+Z19-AA19)-AB19,2)</f>
        <v/>
      </c>
      <c r="AD19" s="17">
        <f>AH18</f>
        <v/>
      </c>
      <c r="AE19" s="17">
        <f>AD19*N($C$10)/12</f>
        <v/>
      </c>
      <c r="AF19" s="17">
        <f>MIN(N($D$10),AD19+AE19)</f>
        <v/>
      </c>
      <c r="AG19" s="17">
        <f>MIN((AD19+AE19-AF19),MAX(0,AN19-(IF(IF($E$6="",99,$E$6)&lt;IF($E$10="",99,$E$10),J19+K19-L19,0)+IF(IF($E$7="",99,$E$7)&lt;IF($E$10="",99,$E$10),O19+P19-Q19,0)+IF(IF($E$8="",99,$E$8)&lt;IF($E$10="",99,$E$10),T19+U19-V19,0)+IF(IF($E$9="",99,$E$9)&lt;IF($E$10="",99,$E$10),Y19+Z19-AA19,0)+IF(IF($E$11="",99,$E$11)&lt;IF($E$10="",99,$E$10),AI19+AJ19-AK19,0))))</f>
        <v/>
      </c>
      <c r="AH19" s="17">
        <f>ROUND((AD19+AE19-AF19)-AG19,2)</f>
        <v/>
      </c>
      <c r="AI19" s="17">
        <f>AM18</f>
        <v/>
      </c>
      <c r="AJ19" s="17">
        <f>AI19*N($C$11)/12</f>
        <v/>
      </c>
      <c r="AK19" s="17">
        <f>MIN(N($D$11),AI19+AJ19)</f>
        <v/>
      </c>
      <c r="AL19" s="17">
        <f>MIN((AI19+AJ19-AK19),MAX(0,AN19-(IF(IF($E$6="",99,$E$6)&lt;IF($E$11="",99,$E$11),J19+K19-L19,0)+IF(IF($E$7="",99,$E$7)&lt;IF($E$11="",99,$E$11),O19+P19-Q19,0)+IF(IF($E$8="",99,$E$8)&lt;IF($E$11="",99,$E$11),T19+U19-V19,0)+IF(IF($E$9="",99,$E$9)&lt;IF($E$11="",99,$E$11),Y19+Z19-AA19,0)+IF(IF($E$10="",99,$E$10)&lt;IF($E$11="",99,$E$11),AD19+AE19-AF19,0))))</f>
        <v/>
      </c>
      <c r="AM19" s="17">
        <f>ROUND((AI19+AJ19-AK19)-AL19,2)</f>
        <v/>
      </c>
      <c r="AN19" s="17">
        <f>MAX(0,N($B$13)-(L19+Q19+V19+AA19+AF19+AK19))</f>
        <v/>
      </c>
      <c r="AO19" s="17">
        <f>N19+S19+X19+AC19+AH19+AM19</f>
        <v/>
      </c>
    </row>
    <row r="20">
      <c r="A20" s="25" t="inlineStr">
        <is>
          <t>Order: 1 is paid first. Use each number once. Highest interest rate first costs the least; smallest balance first gets a debt gone soonest.</t>
        </is>
      </c>
      <c r="I20" s="16" t="n">
        <v>15</v>
      </c>
      <c r="J20" s="17">
        <f>N19</f>
        <v/>
      </c>
      <c r="K20" s="17">
        <f>J20*N($C$6)/12</f>
        <v/>
      </c>
      <c r="L20" s="17">
        <f>MIN(N($D$6),J20+K20)</f>
        <v/>
      </c>
      <c r="M20" s="17">
        <f>MIN((J20+K20-L20),MAX(0,AN20-(IF(IF($E$7="",99,$E$7)&lt;IF($E$6="",99,$E$6),O20+P20-Q20,0)+IF(IF($E$8="",99,$E$8)&lt;IF($E$6="",99,$E$6),T20+U20-V20,0)+IF(IF($E$9="",99,$E$9)&lt;IF($E$6="",99,$E$6),Y20+Z20-AA20,0)+IF(IF($E$10="",99,$E$10)&lt;IF($E$6="",99,$E$6),AD20+AE20-AF20,0)+IF(IF($E$11="",99,$E$11)&lt;IF($E$6="",99,$E$6),AI20+AJ20-AK20,0))))</f>
        <v/>
      </c>
      <c r="N20" s="17">
        <f>ROUND((J20+K20-L20)-M20,2)</f>
        <v/>
      </c>
      <c r="O20" s="17">
        <f>S19</f>
        <v/>
      </c>
      <c r="P20" s="17">
        <f>O20*N($C$7)/12</f>
        <v/>
      </c>
      <c r="Q20" s="17">
        <f>MIN(N($D$7),O20+P20)</f>
        <v/>
      </c>
      <c r="R20" s="17">
        <f>MIN((O20+P20-Q20),MAX(0,AN20-(IF(IF($E$6="",99,$E$6)&lt;IF($E$7="",99,$E$7),J20+K20-L20,0)+IF(IF($E$8="",99,$E$8)&lt;IF($E$7="",99,$E$7),T20+U20-V20,0)+IF(IF($E$9="",99,$E$9)&lt;IF($E$7="",99,$E$7),Y20+Z20-AA20,0)+IF(IF($E$10="",99,$E$10)&lt;IF($E$7="",99,$E$7),AD20+AE20-AF20,0)+IF(IF($E$11="",99,$E$11)&lt;IF($E$7="",99,$E$7),AI20+AJ20-AK20,0))))</f>
        <v/>
      </c>
      <c r="S20" s="17">
        <f>ROUND((O20+P20-Q20)-R20,2)</f>
        <v/>
      </c>
      <c r="T20" s="17">
        <f>X19</f>
        <v/>
      </c>
      <c r="U20" s="17">
        <f>T20*N($C$8)/12</f>
        <v/>
      </c>
      <c r="V20" s="17">
        <f>MIN(N($D$8),T20+U20)</f>
        <v/>
      </c>
      <c r="W20" s="17">
        <f>MIN((T20+U20-V20),MAX(0,AN20-(IF(IF($E$6="",99,$E$6)&lt;IF($E$8="",99,$E$8),J20+K20-L20,0)+IF(IF($E$7="",99,$E$7)&lt;IF($E$8="",99,$E$8),O20+P20-Q20,0)+IF(IF($E$9="",99,$E$9)&lt;IF($E$8="",99,$E$8),Y20+Z20-AA20,0)+IF(IF($E$10="",99,$E$10)&lt;IF($E$8="",99,$E$8),AD20+AE20-AF20,0)+IF(IF($E$11="",99,$E$11)&lt;IF($E$8="",99,$E$8),AI20+AJ20-AK20,0))))</f>
        <v/>
      </c>
      <c r="X20" s="17">
        <f>ROUND((T20+U20-V20)-W20,2)</f>
        <v/>
      </c>
      <c r="Y20" s="17">
        <f>AC19</f>
        <v/>
      </c>
      <c r="Z20" s="17">
        <f>Y20*N($C$9)/12</f>
        <v/>
      </c>
      <c r="AA20" s="17">
        <f>MIN(N($D$9),Y20+Z20)</f>
        <v/>
      </c>
      <c r="AB20" s="17">
        <f>MIN((Y20+Z20-AA20),MAX(0,AN20-(IF(IF($E$6="",99,$E$6)&lt;IF($E$9="",99,$E$9),J20+K20-L20,0)+IF(IF($E$7="",99,$E$7)&lt;IF($E$9="",99,$E$9),O20+P20-Q20,0)+IF(IF($E$8="",99,$E$8)&lt;IF($E$9="",99,$E$9),T20+U20-V20,0)+IF(IF($E$10="",99,$E$10)&lt;IF($E$9="",99,$E$9),AD20+AE20-AF20,0)+IF(IF($E$11="",99,$E$11)&lt;IF($E$9="",99,$E$9),AI20+AJ20-AK20,0))))</f>
        <v/>
      </c>
      <c r="AC20" s="17">
        <f>ROUND((Y20+Z20-AA20)-AB20,2)</f>
        <v/>
      </c>
      <c r="AD20" s="17">
        <f>AH19</f>
        <v/>
      </c>
      <c r="AE20" s="17">
        <f>AD20*N($C$10)/12</f>
        <v/>
      </c>
      <c r="AF20" s="17">
        <f>MIN(N($D$10),AD20+AE20)</f>
        <v/>
      </c>
      <c r="AG20" s="17">
        <f>MIN((AD20+AE20-AF20),MAX(0,AN20-(IF(IF($E$6="",99,$E$6)&lt;IF($E$10="",99,$E$10),J20+K20-L20,0)+IF(IF($E$7="",99,$E$7)&lt;IF($E$10="",99,$E$10),O20+P20-Q20,0)+IF(IF($E$8="",99,$E$8)&lt;IF($E$10="",99,$E$10),T20+U20-V20,0)+IF(IF($E$9="",99,$E$9)&lt;IF($E$10="",99,$E$10),Y20+Z20-AA20,0)+IF(IF($E$11="",99,$E$11)&lt;IF($E$10="",99,$E$10),AI20+AJ20-AK20,0))))</f>
        <v/>
      </c>
      <c r="AH20" s="17">
        <f>ROUND((AD20+AE20-AF20)-AG20,2)</f>
        <v/>
      </c>
      <c r="AI20" s="17">
        <f>AM19</f>
        <v/>
      </c>
      <c r="AJ20" s="17">
        <f>AI20*N($C$11)/12</f>
        <v/>
      </c>
      <c r="AK20" s="17">
        <f>MIN(N($D$11),AI20+AJ20)</f>
        <v/>
      </c>
      <c r="AL20" s="17">
        <f>MIN((AI20+AJ20-AK20),MAX(0,AN20-(IF(IF($E$6="",99,$E$6)&lt;IF($E$11="",99,$E$11),J20+K20-L20,0)+IF(IF($E$7="",99,$E$7)&lt;IF($E$11="",99,$E$11),O20+P20-Q20,0)+IF(IF($E$8="",99,$E$8)&lt;IF($E$11="",99,$E$11),T20+U20-V20,0)+IF(IF($E$9="",99,$E$9)&lt;IF($E$11="",99,$E$11),Y20+Z20-AA20,0)+IF(IF($E$10="",99,$E$10)&lt;IF($E$11="",99,$E$11),AD20+AE20-AF20,0))))</f>
        <v/>
      </c>
      <c r="AM20" s="17">
        <f>ROUND((AI20+AJ20-AK20)-AL20,2)</f>
        <v/>
      </c>
      <c r="AN20" s="17">
        <f>MAX(0,N($B$13)-(L20+Q20+V20+AA20+AF20+AK20))</f>
        <v/>
      </c>
      <c r="AO20" s="17">
        <f>N20+S20+X20+AC20+AH20+AM20</f>
        <v/>
      </c>
    </row>
    <row r="21">
      <c r="A21" s="25" t="inlineStr">
        <is>
          <t>Assumes each monthly payment covers at least that month's interest, and that when a debt is paid off, its payment goes to the next one.</t>
        </is>
      </c>
      <c r="I21" s="16" t="n">
        <v>16</v>
      </c>
      <c r="J21" s="17">
        <f>N20</f>
        <v/>
      </c>
      <c r="K21" s="17">
        <f>J21*N($C$6)/12</f>
        <v/>
      </c>
      <c r="L21" s="17">
        <f>MIN(N($D$6),J21+K21)</f>
        <v/>
      </c>
      <c r="M21" s="17">
        <f>MIN((J21+K21-L21),MAX(0,AN21-(IF(IF($E$7="",99,$E$7)&lt;IF($E$6="",99,$E$6),O21+P21-Q21,0)+IF(IF($E$8="",99,$E$8)&lt;IF($E$6="",99,$E$6),T21+U21-V21,0)+IF(IF($E$9="",99,$E$9)&lt;IF($E$6="",99,$E$6),Y21+Z21-AA21,0)+IF(IF($E$10="",99,$E$10)&lt;IF($E$6="",99,$E$6),AD21+AE21-AF21,0)+IF(IF($E$11="",99,$E$11)&lt;IF($E$6="",99,$E$6),AI21+AJ21-AK21,0))))</f>
        <v/>
      </c>
      <c r="N21" s="17">
        <f>ROUND((J21+K21-L21)-M21,2)</f>
        <v/>
      </c>
      <c r="O21" s="17">
        <f>S20</f>
        <v/>
      </c>
      <c r="P21" s="17">
        <f>O21*N($C$7)/12</f>
        <v/>
      </c>
      <c r="Q21" s="17">
        <f>MIN(N($D$7),O21+P21)</f>
        <v/>
      </c>
      <c r="R21" s="17">
        <f>MIN((O21+P21-Q21),MAX(0,AN21-(IF(IF($E$6="",99,$E$6)&lt;IF($E$7="",99,$E$7),J21+K21-L21,0)+IF(IF($E$8="",99,$E$8)&lt;IF($E$7="",99,$E$7),T21+U21-V21,0)+IF(IF($E$9="",99,$E$9)&lt;IF($E$7="",99,$E$7),Y21+Z21-AA21,0)+IF(IF($E$10="",99,$E$10)&lt;IF($E$7="",99,$E$7),AD21+AE21-AF21,0)+IF(IF($E$11="",99,$E$11)&lt;IF($E$7="",99,$E$7),AI21+AJ21-AK21,0))))</f>
        <v/>
      </c>
      <c r="S21" s="17">
        <f>ROUND((O21+P21-Q21)-R21,2)</f>
        <v/>
      </c>
      <c r="T21" s="17">
        <f>X20</f>
        <v/>
      </c>
      <c r="U21" s="17">
        <f>T21*N($C$8)/12</f>
        <v/>
      </c>
      <c r="V21" s="17">
        <f>MIN(N($D$8),T21+U21)</f>
        <v/>
      </c>
      <c r="W21" s="17">
        <f>MIN((T21+U21-V21),MAX(0,AN21-(IF(IF($E$6="",99,$E$6)&lt;IF($E$8="",99,$E$8),J21+K21-L21,0)+IF(IF($E$7="",99,$E$7)&lt;IF($E$8="",99,$E$8),O21+P21-Q21,0)+IF(IF($E$9="",99,$E$9)&lt;IF($E$8="",99,$E$8),Y21+Z21-AA21,0)+IF(IF($E$10="",99,$E$10)&lt;IF($E$8="",99,$E$8),AD21+AE21-AF21,0)+IF(IF($E$11="",99,$E$11)&lt;IF($E$8="",99,$E$8),AI21+AJ21-AK21,0))))</f>
        <v/>
      </c>
      <c r="X21" s="17">
        <f>ROUND((T21+U21-V21)-W21,2)</f>
        <v/>
      </c>
      <c r="Y21" s="17">
        <f>AC20</f>
        <v/>
      </c>
      <c r="Z21" s="17">
        <f>Y21*N($C$9)/12</f>
        <v/>
      </c>
      <c r="AA21" s="17">
        <f>MIN(N($D$9),Y21+Z21)</f>
        <v/>
      </c>
      <c r="AB21" s="17">
        <f>MIN((Y21+Z21-AA21),MAX(0,AN21-(IF(IF($E$6="",99,$E$6)&lt;IF($E$9="",99,$E$9),J21+K21-L21,0)+IF(IF($E$7="",99,$E$7)&lt;IF($E$9="",99,$E$9),O21+P21-Q21,0)+IF(IF($E$8="",99,$E$8)&lt;IF($E$9="",99,$E$9),T21+U21-V21,0)+IF(IF($E$10="",99,$E$10)&lt;IF($E$9="",99,$E$9),AD21+AE21-AF21,0)+IF(IF($E$11="",99,$E$11)&lt;IF($E$9="",99,$E$9),AI21+AJ21-AK21,0))))</f>
        <v/>
      </c>
      <c r="AC21" s="17">
        <f>ROUND((Y21+Z21-AA21)-AB21,2)</f>
        <v/>
      </c>
      <c r="AD21" s="17">
        <f>AH20</f>
        <v/>
      </c>
      <c r="AE21" s="17">
        <f>AD21*N($C$10)/12</f>
        <v/>
      </c>
      <c r="AF21" s="17">
        <f>MIN(N($D$10),AD21+AE21)</f>
        <v/>
      </c>
      <c r="AG21" s="17">
        <f>MIN((AD21+AE21-AF21),MAX(0,AN21-(IF(IF($E$6="",99,$E$6)&lt;IF($E$10="",99,$E$10),J21+K21-L21,0)+IF(IF($E$7="",99,$E$7)&lt;IF($E$10="",99,$E$10),O21+P21-Q21,0)+IF(IF($E$8="",99,$E$8)&lt;IF($E$10="",99,$E$10),T21+U21-V21,0)+IF(IF($E$9="",99,$E$9)&lt;IF($E$10="",99,$E$10),Y21+Z21-AA21,0)+IF(IF($E$11="",99,$E$11)&lt;IF($E$10="",99,$E$10),AI21+AJ21-AK21,0))))</f>
        <v/>
      </c>
      <c r="AH21" s="17">
        <f>ROUND((AD21+AE21-AF21)-AG21,2)</f>
        <v/>
      </c>
      <c r="AI21" s="17">
        <f>AM20</f>
        <v/>
      </c>
      <c r="AJ21" s="17">
        <f>AI21*N($C$11)/12</f>
        <v/>
      </c>
      <c r="AK21" s="17">
        <f>MIN(N($D$11),AI21+AJ21)</f>
        <v/>
      </c>
      <c r="AL21" s="17">
        <f>MIN((AI21+AJ21-AK21),MAX(0,AN21-(IF(IF($E$6="",99,$E$6)&lt;IF($E$11="",99,$E$11),J21+K21-L21,0)+IF(IF($E$7="",99,$E$7)&lt;IF($E$11="",99,$E$11),O21+P21-Q21,0)+IF(IF($E$8="",99,$E$8)&lt;IF($E$11="",99,$E$11),T21+U21-V21,0)+IF(IF($E$9="",99,$E$9)&lt;IF($E$11="",99,$E$11),Y21+Z21-AA21,0)+IF(IF($E$10="",99,$E$10)&lt;IF($E$11="",99,$E$11),AD21+AE21-AF21,0))))</f>
        <v/>
      </c>
      <c r="AM21" s="17">
        <f>ROUND((AI21+AJ21-AK21)-AL21,2)</f>
        <v/>
      </c>
      <c r="AN21" s="17">
        <f>MAX(0,N($B$13)-(L21+Q21+V21+AA21+AF21+AK21))</f>
        <v/>
      </c>
      <c r="AO21" s="17">
        <f>N21+S21+X21+AC21+AH21+AM21</f>
        <v/>
      </c>
    </row>
    <row r="22">
      <c r="A22" s="26" t="inlineStr">
        <is>
          <t>This file collects nothing and needs nothing installed.</t>
        </is>
      </c>
      <c r="I22" s="16" t="n">
        <v>17</v>
      </c>
      <c r="J22" s="17">
        <f>N21</f>
        <v/>
      </c>
      <c r="K22" s="17">
        <f>J22*N($C$6)/12</f>
        <v/>
      </c>
      <c r="L22" s="17">
        <f>MIN(N($D$6),J22+K22)</f>
        <v/>
      </c>
      <c r="M22" s="17">
        <f>MIN((J22+K22-L22),MAX(0,AN22-(IF(IF($E$7="",99,$E$7)&lt;IF($E$6="",99,$E$6),O22+P22-Q22,0)+IF(IF($E$8="",99,$E$8)&lt;IF($E$6="",99,$E$6),T22+U22-V22,0)+IF(IF($E$9="",99,$E$9)&lt;IF($E$6="",99,$E$6),Y22+Z22-AA22,0)+IF(IF($E$10="",99,$E$10)&lt;IF($E$6="",99,$E$6),AD22+AE22-AF22,0)+IF(IF($E$11="",99,$E$11)&lt;IF($E$6="",99,$E$6),AI22+AJ22-AK22,0))))</f>
        <v/>
      </c>
      <c r="N22" s="17">
        <f>ROUND((J22+K22-L22)-M22,2)</f>
        <v/>
      </c>
      <c r="O22" s="17">
        <f>S21</f>
        <v/>
      </c>
      <c r="P22" s="17">
        <f>O22*N($C$7)/12</f>
        <v/>
      </c>
      <c r="Q22" s="17">
        <f>MIN(N($D$7),O22+P22)</f>
        <v/>
      </c>
      <c r="R22" s="17">
        <f>MIN((O22+P22-Q22),MAX(0,AN22-(IF(IF($E$6="",99,$E$6)&lt;IF($E$7="",99,$E$7),J22+K22-L22,0)+IF(IF($E$8="",99,$E$8)&lt;IF($E$7="",99,$E$7),T22+U22-V22,0)+IF(IF($E$9="",99,$E$9)&lt;IF($E$7="",99,$E$7),Y22+Z22-AA22,0)+IF(IF($E$10="",99,$E$10)&lt;IF($E$7="",99,$E$7),AD22+AE22-AF22,0)+IF(IF($E$11="",99,$E$11)&lt;IF($E$7="",99,$E$7),AI22+AJ22-AK22,0))))</f>
        <v/>
      </c>
      <c r="S22" s="17">
        <f>ROUND((O22+P22-Q22)-R22,2)</f>
        <v/>
      </c>
      <c r="T22" s="17">
        <f>X21</f>
        <v/>
      </c>
      <c r="U22" s="17">
        <f>T22*N($C$8)/12</f>
        <v/>
      </c>
      <c r="V22" s="17">
        <f>MIN(N($D$8),T22+U22)</f>
        <v/>
      </c>
      <c r="W22" s="17">
        <f>MIN((T22+U22-V22),MAX(0,AN22-(IF(IF($E$6="",99,$E$6)&lt;IF($E$8="",99,$E$8),J22+K22-L22,0)+IF(IF($E$7="",99,$E$7)&lt;IF($E$8="",99,$E$8),O22+P22-Q22,0)+IF(IF($E$9="",99,$E$9)&lt;IF($E$8="",99,$E$8),Y22+Z22-AA22,0)+IF(IF($E$10="",99,$E$10)&lt;IF($E$8="",99,$E$8),AD22+AE22-AF22,0)+IF(IF($E$11="",99,$E$11)&lt;IF($E$8="",99,$E$8),AI22+AJ22-AK22,0))))</f>
        <v/>
      </c>
      <c r="X22" s="17">
        <f>ROUND((T22+U22-V22)-W22,2)</f>
        <v/>
      </c>
      <c r="Y22" s="17">
        <f>AC21</f>
        <v/>
      </c>
      <c r="Z22" s="17">
        <f>Y22*N($C$9)/12</f>
        <v/>
      </c>
      <c r="AA22" s="17">
        <f>MIN(N($D$9),Y22+Z22)</f>
        <v/>
      </c>
      <c r="AB22" s="17">
        <f>MIN((Y22+Z22-AA22),MAX(0,AN22-(IF(IF($E$6="",99,$E$6)&lt;IF($E$9="",99,$E$9),J22+K22-L22,0)+IF(IF($E$7="",99,$E$7)&lt;IF($E$9="",99,$E$9),O22+P22-Q22,0)+IF(IF($E$8="",99,$E$8)&lt;IF($E$9="",99,$E$9),T22+U22-V22,0)+IF(IF($E$10="",99,$E$10)&lt;IF($E$9="",99,$E$9),AD22+AE22-AF22,0)+IF(IF($E$11="",99,$E$11)&lt;IF($E$9="",99,$E$9),AI22+AJ22-AK22,0))))</f>
        <v/>
      </c>
      <c r="AC22" s="17">
        <f>ROUND((Y22+Z22-AA22)-AB22,2)</f>
        <v/>
      </c>
      <c r="AD22" s="17">
        <f>AH21</f>
        <v/>
      </c>
      <c r="AE22" s="17">
        <f>AD22*N($C$10)/12</f>
        <v/>
      </c>
      <c r="AF22" s="17">
        <f>MIN(N($D$10),AD22+AE22)</f>
        <v/>
      </c>
      <c r="AG22" s="17">
        <f>MIN((AD22+AE22-AF22),MAX(0,AN22-(IF(IF($E$6="",99,$E$6)&lt;IF($E$10="",99,$E$10),J22+K22-L22,0)+IF(IF($E$7="",99,$E$7)&lt;IF($E$10="",99,$E$10),O22+P22-Q22,0)+IF(IF($E$8="",99,$E$8)&lt;IF($E$10="",99,$E$10),T22+U22-V22,0)+IF(IF($E$9="",99,$E$9)&lt;IF($E$10="",99,$E$10),Y22+Z22-AA22,0)+IF(IF($E$11="",99,$E$11)&lt;IF($E$10="",99,$E$10),AI22+AJ22-AK22,0))))</f>
        <v/>
      </c>
      <c r="AH22" s="17">
        <f>ROUND((AD22+AE22-AF22)-AG22,2)</f>
        <v/>
      </c>
      <c r="AI22" s="17">
        <f>AM21</f>
        <v/>
      </c>
      <c r="AJ22" s="17">
        <f>AI22*N($C$11)/12</f>
        <v/>
      </c>
      <c r="AK22" s="17">
        <f>MIN(N($D$11),AI22+AJ22)</f>
        <v/>
      </c>
      <c r="AL22" s="17">
        <f>MIN((AI22+AJ22-AK22),MAX(0,AN22-(IF(IF($E$6="",99,$E$6)&lt;IF($E$11="",99,$E$11),J22+K22-L22,0)+IF(IF($E$7="",99,$E$7)&lt;IF($E$11="",99,$E$11),O22+P22-Q22,0)+IF(IF($E$8="",99,$E$8)&lt;IF($E$11="",99,$E$11),T22+U22-V22,0)+IF(IF($E$9="",99,$E$9)&lt;IF($E$11="",99,$E$11),Y22+Z22-AA22,0)+IF(IF($E$10="",99,$E$10)&lt;IF($E$11="",99,$E$11),AD22+AE22-AF22,0))))</f>
        <v/>
      </c>
      <c r="AM22" s="17">
        <f>ROUND((AI22+AJ22-AK22)-AL22,2)</f>
        <v/>
      </c>
      <c r="AN22" s="17">
        <f>MAX(0,N($B$13)-(L22+Q22+V22+AA22+AF22+AK22))</f>
        <v/>
      </c>
      <c r="AO22" s="17">
        <f>N22+S22+X22+AC22+AH22+AM22</f>
        <v/>
      </c>
    </row>
    <row r="23">
      <c r="I23" s="16" t="n">
        <v>18</v>
      </c>
      <c r="J23" s="17">
        <f>N22</f>
        <v/>
      </c>
      <c r="K23" s="17">
        <f>J23*N($C$6)/12</f>
        <v/>
      </c>
      <c r="L23" s="17">
        <f>MIN(N($D$6),J23+K23)</f>
        <v/>
      </c>
      <c r="M23" s="17">
        <f>MIN((J23+K23-L23),MAX(0,AN23-(IF(IF($E$7="",99,$E$7)&lt;IF($E$6="",99,$E$6),O23+P23-Q23,0)+IF(IF($E$8="",99,$E$8)&lt;IF($E$6="",99,$E$6),T23+U23-V23,0)+IF(IF($E$9="",99,$E$9)&lt;IF($E$6="",99,$E$6),Y23+Z23-AA23,0)+IF(IF($E$10="",99,$E$10)&lt;IF($E$6="",99,$E$6),AD23+AE23-AF23,0)+IF(IF($E$11="",99,$E$11)&lt;IF($E$6="",99,$E$6),AI23+AJ23-AK23,0))))</f>
        <v/>
      </c>
      <c r="N23" s="17">
        <f>ROUND((J23+K23-L23)-M23,2)</f>
        <v/>
      </c>
      <c r="O23" s="17">
        <f>S22</f>
        <v/>
      </c>
      <c r="P23" s="17">
        <f>O23*N($C$7)/12</f>
        <v/>
      </c>
      <c r="Q23" s="17">
        <f>MIN(N($D$7),O23+P23)</f>
        <v/>
      </c>
      <c r="R23" s="17">
        <f>MIN((O23+P23-Q23),MAX(0,AN23-(IF(IF($E$6="",99,$E$6)&lt;IF($E$7="",99,$E$7),J23+K23-L23,0)+IF(IF($E$8="",99,$E$8)&lt;IF($E$7="",99,$E$7),T23+U23-V23,0)+IF(IF($E$9="",99,$E$9)&lt;IF($E$7="",99,$E$7),Y23+Z23-AA23,0)+IF(IF($E$10="",99,$E$10)&lt;IF($E$7="",99,$E$7),AD23+AE23-AF23,0)+IF(IF($E$11="",99,$E$11)&lt;IF($E$7="",99,$E$7),AI23+AJ23-AK23,0))))</f>
        <v/>
      </c>
      <c r="S23" s="17">
        <f>ROUND((O23+P23-Q23)-R23,2)</f>
        <v/>
      </c>
      <c r="T23" s="17">
        <f>X22</f>
        <v/>
      </c>
      <c r="U23" s="17">
        <f>T23*N($C$8)/12</f>
        <v/>
      </c>
      <c r="V23" s="17">
        <f>MIN(N($D$8),T23+U23)</f>
        <v/>
      </c>
      <c r="W23" s="17">
        <f>MIN((T23+U23-V23),MAX(0,AN23-(IF(IF($E$6="",99,$E$6)&lt;IF($E$8="",99,$E$8),J23+K23-L23,0)+IF(IF($E$7="",99,$E$7)&lt;IF($E$8="",99,$E$8),O23+P23-Q23,0)+IF(IF($E$9="",99,$E$9)&lt;IF($E$8="",99,$E$8),Y23+Z23-AA23,0)+IF(IF($E$10="",99,$E$10)&lt;IF($E$8="",99,$E$8),AD23+AE23-AF23,0)+IF(IF($E$11="",99,$E$11)&lt;IF($E$8="",99,$E$8),AI23+AJ23-AK23,0))))</f>
        <v/>
      </c>
      <c r="X23" s="17">
        <f>ROUND((T23+U23-V23)-W23,2)</f>
        <v/>
      </c>
      <c r="Y23" s="17">
        <f>AC22</f>
        <v/>
      </c>
      <c r="Z23" s="17">
        <f>Y23*N($C$9)/12</f>
        <v/>
      </c>
      <c r="AA23" s="17">
        <f>MIN(N($D$9),Y23+Z23)</f>
        <v/>
      </c>
      <c r="AB23" s="17">
        <f>MIN((Y23+Z23-AA23),MAX(0,AN23-(IF(IF($E$6="",99,$E$6)&lt;IF($E$9="",99,$E$9),J23+K23-L23,0)+IF(IF($E$7="",99,$E$7)&lt;IF($E$9="",99,$E$9),O23+P23-Q23,0)+IF(IF($E$8="",99,$E$8)&lt;IF($E$9="",99,$E$9),T23+U23-V23,0)+IF(IF($E$10="",99,$E$10)&lt;IF($E$9="",99,$E$9),AD23+AE23-AF23,0)+IF(IF($E$11="",99,$E$11)&lt;IF($E$9="",99,$E$9),AI23+AJ23-AK23,0))))</f>
        <v/>
      </c>
      <c r="AC23" s="17">
        <f>ROUND((Y23+Z23-AA23)-AB23,2)</f>
        <v/>
      </c>
      <c r="AD23" s="17">
        <f>AH22</f>
        <v/>
      </c>
      <c r="AE23" s="17">
        <f>AD23*N($C$10)/12</f>
        <v/>
      </c>
      <c r="AF23" s="17">
        <f>MIN(N($D$10),AD23+AE23)</f>
        <v/>
      </c>
      <c r="AG23" s="17">
        <f>MIN((AD23+AE23-AF23),MAX(0,AN23-(IF(IF($E$6="",99,$E$6)&lt;IF($E$10="",99,$E$10),J23+K23-L23,0)+IF(IF($E$7="",99,$E$7)&lt;IF($E$10="",99,$E$10),O23+P23-Q23,0)+IF(IF($E$8="",99,$E$8)&lt;IF($E$10="",99,$E$10),T23+U23-V23,0)+IF(IF($E$9="",99,$E$9)&lt;IF($E$10="",99,$E$10),Y23+Z23-AA23,0)+IF(IF($E$11="",99,$E$11)&lt;IF($E$10="",99,$E$10),AI23+AJ23-AK23,0))))</f>
        <v/>
      </c>
      <c r="AH23" s="17">
        <f>ROUND((AD23+AE23-AF23)-AG23,2)</f>
        <v/>
      </c>
      <c r="AI23" s="17">
        <f>AM22</f>
        <v/>
      </c>
      <c r="AJ23" s="17">
        <f>AI23*N($C$11)/12</f>
        <v/>
      </c>
      <c r="AK23" s="17">
        <f>MIN(N($D$11),AI23+AJ23)</f>
        <v/>
      </c>
      <c r="AL23" s="17">
        <f>MIN((AI23+AJ23-AK23),MAX(0,AN23-(IF(IF($E$6="",99,$E$6)&lt;IF($E$11="",99,$E$11),J23+K23-L23,0)+IF(IF($E$7="",99,$E$7)&lt;IF($E$11="",99,$E$11),O23+P23-Q23,0)+IF(IF($E$8="",99,$E$8)&lt;IF($E$11="",99,$E$11),T23+U23-V23,0)+IF(IF($E$9="",99,$E$9)&lt;IF($E$11="",99,$E$11),Y23+Z23-AA23,0)+IF(IF($E$10="",99,$E$10)&lt;IF($E$11="",99,$E$11),AD23+AE23-AF23,0))))</f>
        <v/>
      </c>
      <c r="AM23" s="17">
        <f>ROUND((AI23+AJ23-AK23)-AL23,2)</f>
        <v/>
      </c>
      <c r="AN23" s="17">
        <f>MAX(0,N($B$13)-(L23+Q23+V23+AA23+AF23+AK23))</f>
        <v/>
      </c>
      <c r="AO23" s="17">
        <f>N23+S23+X23+AC23+AH23+AM23</f>
        <v/>
      </c>
    </row>
    <row r="24">
      <c r="I24" s="16" t="n">
        <v>19</v>
      </c>
      <c r="J24" s="17">
        <f>N23</f>
        <v/>
      </c>
      <c r="K24" s="17">
        <f>J24*N($C$6)/12</f>
        <v/>
      </c>
      <c r="L24" s="17">
        <f>MIN(N($D$6),J24+K24)</f>
        <v/>
      </c>
      <c r="M24" s="17">
        <f>MIN((J24+K24-L24),MAX(0,AN24-(IF(IF($E$7="",99,$E$7)&lt;IF($E$6="",99,$E$6),O24+P24-Q24,0)+IF(IF($E$8="",99,$E$8)&lt;IF($E$6="",99,$E$6),T24+U24-V24,0)+IF(IF($E$9="",99,$E$9)&lt;IF($E$6="",99,$E$6),Y24+Z24-AA24,0)+IF(IF($E$10="",99,$E$10)&lt;IF($E$6="",99,$E$6),AD24+AE24-AF24,0)+IF(IF($E$11="",99,$E$11)&lt;IF($E$6="",99,$E$6),AI24+AJ24-AK24,0))))</f>
        <v/>
      </c>
      <c r="N24" s="17">
        <f>ROUND((J24+K24-L24)-M24,2)</f>
        <v/>
      </c>
      <c r="O24" s="17">
        <f>S23</f>
        <v/>
      </c>
      <c r="P24" s="17">
        <f>O24*N($C$7)/12</f>
        <v/>
      </c>
      <c r="Q24" s="17">
        <f>MIN(N($D$7),O24+P24)</f>
        <v/>
      </c>
      <c r="R24" s="17">
        <f>MIN((O24+P24-Q24),MAX(0,AN24-(IF(IF($E$6="",99,$E$6)&lt;IF($E$7="",99,$E$7),J24+K24-L24,0)+IF(IF($E$8="",99,$E$8)&lt;IF($E$7="",99,$E$7),T24+U24-V24,0)+IF(IF($E$9="",99,$E$9)&lt;IF($E$7="",99,$E$7),Y24+Z24-AA24,0)+IF(IF($E$10="",99,$E$10)&lt;IF($E$7="",99,$E$7),AD24+AE24-AF24,0)+IF(IF($E$11="",99,$E$11)&lt;IF($E$7="",99,$E$7),AI24+AJ24-AK24,0))))</f>
        <v/>
      </c>
      <c r="S24" s="17">
        <f>ROUND((O24+P24-Q24)-R24,2)</f>
        <v/>
      </c>
      <c r="T24" s="17">
        <f>X23</f>
        <v/>
      </c>
      <c r="U24" s="17">
        <f>T24*N($C$8)/12</f>
        <v/>
      </c>
      <c r="V24" s="17">
        <f>MIN(N($D$8),T24+U24)</f>
        <v/>
      </c>
      <c r="W24" s="17">
        <f>MIN((T24+U24-V24),MAX(0,AN24-(IF(IF($E$6="",99,$E$6)&lt;IF($E$8="",99,$E$8),J24+K24-L24,0)+IF(IF($E$7="",99,$E$7)&lt;IF($E$8="",99,$E$8),O24+P24-Q24,0)+IF(IF($E$9="",99,$E$9)&lt;IF($E$8="",99,$E$8),Y24+Z24-AA24,0)+IF(IF($E$10="",99,$E$10)&lt;IF($E$8="",99,$E$8),AD24+AE24-AF24,0)+IF(IF($E$11="",99,$E$11)&lt;IF($E$8="",99,$E$8),AI24+AJ24-AK24,0))))</f>
        <v/>
      </c>
      <c r="X24" s="17">
        <f>ROUND((T24+U24-V24)-W24,2)</f>
        <v/>
      </c>
      <c r="Y24" s="17">
        <f>AC23</f>
        <v/>
      </c>
      <c r="Z24" s="17">
        <f>Y24*N($C$9)/12</f>
        <v/>
      </c>
      <c r="AA24" s="17">
        <f>MIN(N($D$9),Y24+Z24)</f>
        <v/>
      </c>
      <c r="AB24" s="17">
        <f>MIN((Y24+Z24-AA24),MAX(0,AN24-(IF(IF($E$6="",99,$E$6)&lt;IF($E$9="",99,$E$9),J24+K24-L24,0)+IF(IF($E$7="",99,$E$7)&lt;IF($E$9="",99,$E$9),O24+P24-Q24,0)+IF(IF($E$8="",99,$E$8)&lt;IF($E$9="",99,$E$9),T24+U24-V24,0)+IF(IF($E$10="",99,$E$10)&lt;IF($E$9="",99,$E$9),AD24+AE24-AF24,0)+IF(IF($E$11="",99,$E$11)&lt;IF($E$9="",99,$E$9),AI24+AJ24-AK24,0))))</f>
        <v/>
      </c>
      <c r="AC24" s="17">
        <f>ROUND((Y24+Z24-AA24)-AB24,2)</f>
        <v/>
      </c>
      <c r="AD24" s="17">
        <f>AH23</f>
        <v/>
      </c>
      <c r="AE24" s="17">
        <f>AD24*N($C$10)/12</f>
        <v/>
      </c>
      <c r="AF24" s="17">
        <f>MIN(N($D$10),AD24+AE24)</f>
        <v/>
      </c>
      <c r="AG24" s="17">
        <f>MIN((AD24+AE24-AF24),MAX(0,AN24-(IF(IF($E$6="",99,$E$6)&lt;IF($E$10="",99,$E$10),J24+K24-L24,0)+IF(IF($E$7="",99,$E$7)&lt;IF($E$10="",99,$E$10),O24+P24-Q24,0)+IF(IF($E$8="",99,$E$8)&lt;IF($E$10="",99,$E$10),T24+U24-V24,0)+IF(IF($E$9="",99,$E$9)&lt;IF($E$10="",99,$E$10),Y24+Z24-AA24,0)+IF(IF($E$11="",99,$E$11)&lt;IF($E$10="",99,$E$10),AI24+AJ24-AK24,0))))</f>
        <v/>
      </c>
      <c r="AH24" s="17">
        <f>ROUND((AD24+AE24-AF24)-AG24,2)</f>
        <v/>
      </c>
      <c r="AI24" s="17">
        <f>AM23</f>
        <v/>
      </c>
      <c r="AJ24" s="17">
        <f>AI24*N($C$11)/12</f>
        <v/>
      </c>
      <c r="AK24" s="17">
        <f>MIN(N($D$11),AI24+AJ24)</f>
        <v/>
      </c>
      <c r="AL24" s="17">
        <f>MIN((AI24+AJ24-AK24),MAX(0,AN24-(IF(IF($E$6="",99,$E$6)&lt;IF($E$11="",99,$E$11),J24+K24-L24,0)+IF(IF($E$7="",99,$E$7)&lt;IF($E$11="",99,$E$11),O24+P24-Q24,0)+IF(IF($E$8="",99,$E$8)&lt;IF($E$11="",99,$E$11),T24+U24-V24,0)+IF(IF($E$9="",99,$E$9)&lt;IF($E$11="",99,$E$11),Y24+Z24-AA24,0)+IF(IF($E$10="",99,$E$10)&lt;IF($E$11="",99,$E$11),AD24+AE24-AF24,0))))</f>
        <v/>
      </c>
      <c r="AM24" s="17">
        <f>ROUND((AI24+AJ24-AK24)-AL24,2)</f>
        <v/>
      </c>
      <c r="AN24" s="17">
        <f>MAX(0,N($B$13)-(L24+Q24+V24+AA24+AF24+AK24))</f>
        <v/>
      </c>
      <c r="AO24" s="17">
        <f>N24+S24+X24+AC24+AH24+AM24</f>
        <v/>
      </c>
    </row>
    <row r="25">
      <c r="I25" s="16" t="n">
        <v>20</v>
      </c>
      <c r="J25" s="17">
        <f>N24</f>
        <v/>
      </c>
      <c r="K25" s="17">
        <f>J25*N($C$6)/12</f>
        <v/>
      </c>
      <c r="L25" s="17">
        <f>MIN(N($D$6),J25+K25)</f>
        <v/>
      </c>
      <c r="M25" s="17">
        <f>MIN((J25+K25-L25),MAX(0,AN25-(IF(IF($E$7="",99,$E$7)&lt;IF($E$6="",99,$E$6),O25+P25-Q25,0)+IF(IF($E$8="",99,$E$8)&lt;IF($E$6="",99,$E$6),T25+U25-V25,0)+IF(IF($E$9="",99,$E$9)&lt;IF($E$6="",99,$E$6),Y25+Z25-AA25,0)+IF(IF($E$10="",99,$E$10)&lt;IF($E$6="",99,$E$6),AD25+AE25-AF25,0)+IF(IF($E$11="",99,$E$11)&lt;IF($E$6="",99,$E$6),AI25+AJ25-AK25,0))))</f>
        <v/>
      </c>
      <c r="N25" s="17">
        <f>ROUND((J25+K25-L25)-M25,2)</f>
        <v/>
      </c>
      <c r="O25" s="17">
        <f>S24</f>
        <v/>
      </c>
      <c r="P25" s="17">
        <f>O25*N($C$7)/12</f>
        <v/>
      </c>
      <c r="Q25" s="17">
        <f>MIN(N($D$7),O25+P25)</f>
        <v/>
      </c>
      <c r="R25" s="17">
        <f>MIN((O25+P25-Q25),MAX(0,AN25-(IF(IF($E$6="",99,$E$6)&lt;IF($E$7="",99,$E$7),J25+K25-L25,0)+IF(IF($E$8="",99,$E$8)&lt;IF($E$7="",99,$E$7),T25+U25-V25,0)+IF(IF($E$9="",99,$E$9)&lt;IF($E$7="",99,$E$7),Y25+Z25-AA25,0)+IF(IF($E$10="",99,$E$10)&lt;IF($E$7="",99,$E$7),AD25+AE25-AF25,0)+IF(IF($E$11="",99,$E$11)&lt;IF($E$7="",99,$E$7),AI25+AJ25-AK25,0))))</f>
        <v/>
      </c>
      <c r="S25" s="17">
        <f>ROUND((O25+P25-Q25)-R25,2)</f>
        <v/>
      </c>
      <c r="T25" s="17">
        <f>X24</f>
        <v/>
      </c>
      <c r="U25" s="17">
        <f>T25*N($C$8)/12</f>
        <v/>
      </c>
      <c r="V25" s="17">
        <f>MIN(N($D$8),T25+U25)</f>
        <v/>
      </c>
      <c r="W25" s="17">
        <f>MIN((T25+U25-V25),MAX(0,AN25-(IF(IF($E$6="",99,$E$6)&lt;IF($E$8="",99,$E$8),J25+K25-L25,0)+IF(IF($E$7="",99,$E$7)&lt;IF($E$8="",99,$E$8),O25+P25-Q25,0)+IF(IF($E$9="",99,$E$9)&lt;IF($E$8="",99,$E$8),Y25+Z25-AA25,0)+IF(IF($E$10="",99,$E$10)&lt;IF($E$8="",99,$E$8),AD25+AE25-AF25,0)+IF(IF($E$11="",99,$E$11)&lt;IF($E$8="",99,$E$8),AI25+AJ25-AK25,0))))</f>
        <v/>
      </c>
      <c r="X25" s="17">
        <f>ROUND((T25+U25-V25)-W25,2)</f>
        <v/>
      </c>
      <c r="Y25" s="17">
        <f>AC24</f>
        <v/>
      </c>
      <c r="Z25" s="17">
        <f>Y25*N($C$9)/12</f>
        <v/>
      </c>
      <c r="AA25" s="17">
        <f>MIN(N($D$9),Y25+Z25)</f>
        <v/>
      </c>
      <c r="AB25" s="17">
        <f>MIN((Y25+Z25-AA25),MAX(0,AN25-(IF(IF($E$6="",99,$E$6)&lt;IF($E$9="",99,$E$9),J25+K25-L25,0)+IF(IF($E$7="",99,$E$7)&lt;IF($E$9="",99,$E$9),O25+P25-Q25,0)+IF(IF($E$8="",99,$E$8)&lt;IF($E$9="",99,$E$9),T25+U25-V25,0)+IF(IF($E$10="",99,$E$10)&lt;IF($E$9="",99,$E$9),AD25+AE25-AF25,0)+IF(IF($E$11="",99,$E$11)&lt;IF($E$9="",99,$E$9),AI25+AJ25-AK25,0))))</f>
        <v/>
      </c>
      <c r="AC25" s="17">
        <f>ROUND((Y25+Z25-AA25)-AB25,2)</f>
        <v/>
      </c>
      <c r="AD25" s="17">
        <f>AH24</f>
        <v/>
      </c>
      <c r="AE25" s="17">
        <f>AD25*N($C$10)/12</f>
        <v/>
      </c>
      <c r="AF25" s="17">
        <f>MIN(N($D$10),AD25+AE25)</f>
        <v/>
      </c>
      <c r="AG25" s="17">
        <f>MIN((AD25+AE25-AF25),MAX(0,AN25-(IF(IF($E$6="",99,$E$6)&lt;IF($E$10="",99,$E$10),J25+K25-L25,0)+IF(IF($E$7="",99,$E$7)&lt;IF($E$10="",99,$E$10),O25+P25-Q25,0)+IF(IF($E$8="",99,$E$8)&lt;IF($E$10="",99,$E$10),T25+U25-V25,0)+IF(IF($E$9="",99,$E$9)&lt;IF($E$10="",99,$E$10),Y25+Z25-AA25,0)+IF(IF($E$11="",99,$E$11)&lt;IF($E$10="",99,$E$10),AI25+AJ25-AK25,0))))</f>
        <v/>
      </c>
      <c r="AH25" s="17">
        <f>ROUND((AD25+AE25-AF25)-AG25,2)</f>
        <v/>
      </c>
      <c r="AI25" s="17">
        <f>AM24</f>
        <v/>
      </c>
      <c r="AJ25" s="17">
        <f>AI25*N($C$11)/12</f>
        <v/>
      </c>
      <c r="AK25" s="17">
        <f>MIN(N($D$11),AI25+AJ25)</f>
        <v/>
      </c>
      <c r="AL25" s="17">
        <f>MIN((AI25+AJ25-AK25),MAX(0,AN25-(IF(IF($E$6="",99,$E$6)&lt;IF($E$11="",99,$E$11),J25+K25-L25,0)+IF(IF($E$7="",99,$E$7)&lt;IF($E$11="",99,$E$11),O25+P25-Q25,0)+IF(IF($E$8="",99,$E$8)&lt;IF($E$11="",99,$E$11),T25+U25-V25,0)+IF(IF($E$9="",99,$E$9)&lt;IF($E$11="",99,$E$11),Y25+Z25-AA25,0)+IF(IF($E$10="",99,$E$10)&lt;IF($E$11="",99,$E$11),AD25+AE25-AF25,0))))</f>
        <v/>
      </c>
      <c r="AM25" s="17">
        <f>ROUND((AI25+AJ25-AK25)-AL25,2)</f>
        <v/>
      </c>
      <c r="AN25" s="17">
        <f>MAX(0,N($B$13)-(L25+Q25+V25+AA25+AF25+AK25))</f>
        <v/>
      </c>
      <c r="AO25" s="17">
        <f>N25+S25+X25+AC25+AH25+AM25</f>
        <v/>
      </c>
    </row>
    <row r="26">
      <c r="I26" s="16" t="n">
        <v>21</v>
      </c>
      <c r="J26" s="17">
        <f>N25</f>
        <v/>
      </c>
      <c r="K26" s="17">
        <f>J26*N($C$6)/12</f>
        <v/>
      </c>
      <c r="L26" s="17">
        <f>MIN(N($D$6),J26+K26)</f>
        <v/>
      </c>
      <c r="M26" s="17">
        <f>MIN((J26+K26-L26),MAX(0,AN26-(IF(IF($E$7="",99,$E$7)&lt;IF($E$6="",99,$E$6),O26+P26-Q26,0)+IF(IF($E$8="",99,$E$8)&lt;IF($E$6="",99,$E$6),T26+U26-V26,0)+IF(IF($E$9="",99,$E$9)&lt;IF($E$6="",99,$E$6),Y26+Z26-AA26,0)+IF(IF($E$10="",99,$E$10)&lt;IF($E$6="",99,$E$6),AD26+AE26-AF26,0)+IF(IF($E$11="",99,$E$11)&lt;IF($E$6="",99,$E$6),AI26+AJ26-AK26,0))))</f>
        <v/>
      </c>
      <c r="N26" s="17">
        <f>ROUND((J26+K26-L26)-M26,2)</f>
        <v/>
      </c>
      <c r="O26" s="17">
        <f>S25</f>
        <v/>
      </c>
      <c r="P26" s="17">
        <f>O26*N($C$7)/12</f>
        <v/>
      </c>
      <c r="Q26" s="17">
        <f>MIN(N($D$7),O26+P26)</f>
        <v/>
      </c>
      <c r="R26" s="17">
        <f>MIN((O26+P26-Q26),MAX(0,AN26-(IF(IF($E$6="",99,$E$6)&lt;IF($E$7="",99,$E$7),J26+K26-L26,0)+IF(IF($E$8="",99,$E$8)&lt;IF($E$7="",99,$E$7),T26+U26-V26,0)+IF(IF($E$9="",99,$E$9)&lt;IF($E$7="",99,$E$7),Y26+Z26-AA26,0)+IF(IF($E$10="",99,$E$10)&lt;IF($E$7="",99,$E$7),AD26+AE26-AF26,0)+IF(IF($E$11="",99,$E$11)&lt;IF($E$7="",99,$E$7),AI26+AJ26-AK26,0))))</f>
        <v/>
      </c>
      <c r="S26" s="17">
        <f>ROUND((O26+P26-Q26)-R26,2)</f>
        <v/>
      </c>
      <c r="T26" s="17">
        <f>X25</f>
        <v/>
      </c>
      <c r="U26" s="17">
        <f>T26*N($C$8)/12</f>
        <v/>
      </c>
      <c r="V26" s="17">
        <f>MIN(N($D$8),T26+U26)</f>
        <v/>
      </c>
      <c r="W26" s="17">
        <f>MIN((T26+U26-V26),MAX(0,AN26-(IF(IF($E$6="",99,$E$6)&lt;IF($E$8="",99,$E$8),J26+K26-L26,0)+IF(IF($E$7="",99,$E$7)&lt;IF($E$8="",99,$E$8),O26+P26-Q26,0)+IF(IF($E$9="",99,$E$9)&lt;IF($E$8="",99,$E$8),Y26+Z26-AA26,0)+IF(IF($E$10="",99,$E$10)&lt;IF($E$8="",99,$E$8),AD26+AE26-AF26,0)+IF(IF($E$11="",99,$E$11)&lt;IF($E$8="",99,$E$8),AI26+AJ26-AK26,0))))</f>
        <v/>
      </c>
      <c r="X26" s="17">
        <f>ROUND((T26+U26-V26)-W26,2)</f>
        <v/>
      </c>
      <c r="Y26" s="17">
        <f>AC25</f>
        <v/>
      </c>
      <c r="Z26" s="17">
        <f>Y26*N($C$9)/12</f>
        <v/>
      </c>
      <c r="AA26" s="17">
        <f>MIN(N($D$9),Y26+Z26)</f>
        <v/>
      </c>
      <c r="AB26" s="17">
        <f>MIN((Y26+Z26-AA26),MAX(0,AN26-(IF(IF($E$6="",99,$E$6)&lt;IF($E$9="",99,$E$9),J26+K26-L26,0)+IF(IF($E$7="",99,$E$7)&lt;IF($E$9="",99,$E$9),O26+P26-Q26,0)+IF(IF($E$8="",99,$E$8)&lt;IF($E$9="",99,$E$9),T26+U26-V26,0)+IF(IF($E$10="",99,$E$10)&lt;IF($E$9="",99,$E$9),AD26+AE26-AF26,0)+IF(IF($E$11="",99,$E$11)&lt;IF($E$9="",99,$E$9),AI26+AJ26-AK26,0))))</f>
        <v/>
      </c>
      <c r="AC26" s="17">
        <f>ROUND((Y26+Z26-AA26)-AB26,2)</f>
        <v/>
      </c>
      <c r="AD26" s="17">
        <f>AH25</f>
        <v/>
      </c>
      <c r="AE26" s="17">
        <f>AD26*N($C$10)/12</f>
        <v/>
      </c>
      <c r="AF26" s="17">
        <f>MIN(N($D$10),AD26+AE26)</f>
        <v/>
      </c>
      <c r="AG26" s="17">
        <f>MIN((AD26+AE26-AF26),MAX(0,AN26-(IF(IF($E$6="",99,$E$6)&lt;IF($E$10="",99,$E$10),J26+K26-L26,0)+IF(IF($E$7="",99,$E$7)&lt;IF($E$10="",99,$E$10),O26+P26-Q26,0)+IF(IF($E$8="",99,$E$8)&lt;IF($E$10="",99,$E$10),T26+U26-V26,0)+IF(IF($E$9="",99,$E$9)&lt;IF($E$10="",99,$E$10),Y26+Z26-AA26,0)+IF(IF($E$11="",99,$E$11)&lt;IF($E$10="",99,$E$10),AI26+AJ26-AK26,0))))</f>
        <v/>
      </c>
      <c r="AH26" s="17">
        <f>ROUND((AD26+AE26-AF26)-AG26,2)</f>
        <v/>
      </c>
      <c r="AI26" s="17">
        <f>AM25</f>
        <v/>
      </c>
      <c r="AJ26" s="17">
        <f>AI26*N($C$11)/12</f>
        <v/>
      </c>
      <c r="AK26" s="17">
        <f>MIN(N($D$11),AI26+AJ26)</f>
        <v/>
      </c>
      <c r="AL26" s="17">
        <f>MIN((AI26+AJ26-AK26),MAX(0,AN26-(IF(IF($E$6="",99,$E$6)&lt;IF($E$11="",99,$E$11),J26+K26-L26,0)+IF(IF($E$7="",99,$E$7)&lt;IF($E$11="",99,$E$11),O26+P26-Q26,0)+IF(IF($E$8="",99,$E$8)&lt;IF($E$11="",99,$E$11),T26+U26-V26,0)+IF(IF($E$9="",99,$E$9)&lt;IF($E$11="",99,$E$11),Y26+Z26-AA26,0)+IF(IF($E$10="",99,$E$10)&lt;IF($E$11="",99,$E$11),AD26+AE26-AF26,0))))</f>
        <v/>
      </c>
      <c r="AM26" s="17">
        <f>ROUND((AI26+AJ26-AK26)-AL26,2)</f>
        <v/>
      </c>
      <c r="AN26" s="17">
        <f>MAX(0,N($B$13)-(L26+Q26+V26+AA26+AF26+AK26))</f>
        <v/>
      </c>
      <c r="AO26" s="17">
        <f>N26+S26+X26+AC26+AH26+AM26</f>
        <v/>
      </c>
    </row>
    <row r="27">
      <c r="I27" s="16" t="n">
        <v>22</v>
      </c>
      <c r="J27" s="17">
        <f>N26</f>
        <v/>
      </c>
      <c r="K27" s="17">
        <f>J27*N($C$6)/12</f>
        <v/>
      </c>
      <c r="L27" s="17">
        <f>MIN(N($D$6),J27+K27)</f>
        <v/>
      </c>
      <c r="M27" s="17">
        <f>MIN((J27+K27-L27),MAX(0,AN27-(IF(IF($E$7="",99,$E$7)&lt;IF($E$6="",99,$E$6),O27+P27-Q27,0)+IF(IF($E$8="",99,$E$8)&lt;IF($E$6="",99,$E$6),T27+U27-V27,0)+IF(IF($E$9="",99,$E$9)&lt;IF($E$6="",99,$E$6),Y27+Z27-AA27,0)+IF(IF($E$10="",99,$E$10)&lt;IF($E$6="",99,$E$6),AD27+AE27-AF27,0)+IF(IF($E$11="",99,$E$11)&lt;IF($E$6="",99,$E$6),AI27+AJ27-AK27,0))))</f>
        <v/>
      </c>
      <c r="N27" s="17">
        <f>ROUND((J27+K27-L27)-M27,2)</f>
        <v/>
      </c>
      <c r="O27" s="17">
        <f>S26</f>
        <v/>
      </c>
      <c r="P27" s="17">
        <f>O27*N($C$7)/12</f>
        <v/>
      </c>
      <c r="Q27" s="17">
        <f>MIN(N($D$7),O27+P27)</f>
        <v/>
      </c>
      <c r="R27" s="17">
        <f>MIN((O27+P27-Q27),MAX(0,AN27-(IF(IF($E$6="",99,$E$6)&lt;IF($E$7="",99,$E$7),J27+K27-L27,0)+IF(IF($E$8="",99,$E$8)&lt;IF($E$7="",99,$E$7),T27+U27-V27,0)+IF(IF($E$9="",99,$E$9)&lt;IF($E$7="",99,$E$7),Y27+Z27-AA27,0)+IF(IF($E$10="",99,$E$10)&lt;IF($E$7="",99,$E$7),AD27+AE27-AF27,0)+IF(IF($E$11="",99,$E$11)&lt;IF($E$7="",99,$E$7),AI27+AJ27-AK27,0))))</f>
        <v/>
      </c>
      <c r="S27" s="17">
        <f>ROUND((O27+P27-Q27)-R27,2)</f>
        <v/>
      </c>
      <c r="T27" s="17">
        <f>X26</f>
        <v/>
      </c>
      <c r="U27" s="17">
        <f>T27*N($C$8)/12</f>
        <v/>
      </c>
      <c r="V27" s="17">
        <f>MIN(N($D$8),T27+U27)</f>
        <v/>
      </c>
      <c r="W27" s="17">
        <f>MIN((T27+U27-V27),MAX(0,AN27-(IF(IF($E$6="",99,$E$6)&lt;IF($E$8="",99,$E$8),J27+K27-L27,0)+IF(IF($E$7="",99,$E$7)&lt;IF($E$8="",99,$E$8),O27+P27-Q27,0)+IF(IF($E$9="",99,$E$9)&lt;IF($E$8="",99,$E$8),Y27+Z27-AA27,0)+IF(IF($E$10="",99,$E$10)&lt;IF($E$8="",99,$E$8),AD27+AE27-AF27,0)+IF(IF($E$11="",99,$E$11)&lt;IF($E$8="",99,$E$8),AI27+AJ27-AK27,0))))</f>
        <v/>
      </c>
      <c r="X27" s="17">
        <f>ROUND((T27+U27-V27)-W27,2)</f>
        <v/>
      </c>
      <c r="Y27" s="17">
        <f>AC26</f>
        <v/>
      </c>
      <c r="Z27" s="17">
        <f>Y27*N($C$9)/12</f>
        <v/>
      </c>
      <c r="AA27" s="17">
        <f>MIN(N($D$9),Y27+Z27)</f>
        <v/>
      </c>
      <c r="AB27" s="17">
        <f>MIN((Y27+Z27-AA27),MAX(0,AN27-(IF(IF($E$6="",99,$E$6)&lt;IF($E$9="",99,$E$9),J27+K27-L27,0)+IF(IF($E$7="",99,$E$7)&lt;IF($E$9="",99,$E$9),O27+P27-Q27,0)+IF(IF($E$8="",99,$E$8)&lt;IF($E$9="",99,$E$9),T27+U27-V27,0)+IF(IF($E$10="",99,$E$10)&lt;IF($E$9="",99,$E$9),AD27+AE27-AF27,0)+IF(IF($E$11="",99,$E$11)&lt;IF($E$9="",99,$E$9),AI27+AJ27-AK27,0))))</f>
        <v/>
      </c>
      <c r="AC27" s="17">
        <f>ROUND((Y27+Z27-AA27)-AB27,2)</f>
        <v/>
      </c>
      <c r="AD27" s="17">
        <f>AH26</f>
        <v/>
      </c>
      <c r="AE27" s="17">
        <f>AD27*N($C$10)/12</f>
        <v/>
      </c>
      <c r="AF27" s="17">
        <f>MIN(N($D$10),AD27+AE27)</f>
        <v/>
      </c>
      <c r="AG27" s="17">
        <f>MIN((AD27+AE27-AF27),MAX(0,AN27-(IF(IF($E$6="",99,$E$6)&lt;IF($E$10="",99,$E$10),J27+K27-L27,0)+IF(IF($E$7="",99,$E$7)&lt;IF($E$10="",99,$E$10),O27+P27-Q27,0)+IF(IF($E$8="",99,$E$8)&lt;IF($E$10="",99,$E$10),T27+U27-V27,0)+IF(IF($E$9="",99,$E$9)&lt;IF($E$10="",99,$E$10),Y27+Z27-AA27,0)+IF(IF($E$11="",99,$E$11)&lt;IF($E$10="",99,$E$10),AI27+AJ27-AK27,0))))</f>
        <v/>
      </c>
      <c r="AH27" s="17">
        <f>ROUND((AD27+AE27-AF27)-AG27,2)</f>
        <v/>
      </c>
      <c r="AI27" s="17">
        <f>AM26</f>
        <v/>
      </c>
      <c r="AJ27" s="17">
        <f>AI27*N($C$11)/12</f>
        <v/>
      </c>
      <c r="AK27" s="17">
        <f>MIN(N($D$11),AI27+AJ27)</f>
        <v/>
      </c>
      <c r="AL27" s="17">
        <f>MIN((AI27+AJ27-AK27),MAX(0,AN27-(IF(IF($E$6="",99,$E$6)&lt;IF($E$11="",99,$E$11),J27+K27-L27,0)+IF(IF($E$7="",99,$E$7)&lt;IF($E$11="",99,$E$11),O27+P27-Q27,0)+IF(IF($E$8="",99,$E$8)&lt;IF($E$11="",99,$E$11),T27+U27-V27,0)+IF(IF($E$9="",99,$E$9)&lt;IF($E$11="",99,$E$11),Y27+Z27-AA27,0)+IF(IF($E$10="",99,$E$10)&lt;IF($E$11="",99,$E$11),AD27+AE27-AF27,0))))</f>
        <v/>
      </c>
      <c r="AM27" s="17">
        <f>ROUND((AI27+AJ27-AK27)-AL27,2)</f>
        <v/>
      </c>
      <c r="AN27" s="17">
        <f>MAX(0,N($B$13)-(L27+Q27+V27+AA27+AF27+AK27))</f>
        <v/>
      </c>
      <c r="AO27" s="17">
        <f>N27+S27+X27+AC27+AH27+AM27</f>
        <v/>
      </c>
    </row>
    <row r="28">
      <c r="I28" s="16" t="n">
        <v>23</v>
      </c>
      <c r="J28" s="17">
        <f>N27</f>
        <v/>
      </c>
      <c r="K28" s="17">
        <f>J28*N($C$6)/12</f>
        <v/>
      </c>
      <c r="L28" s="17">
        <f>MIN(N($D$6),J28+K28)</f>
        <v/>
      </c>
      <c r="M28" s="17">
        <f>MIN((J28+K28-L28),MAX(0,AN28-(IF(IF($E$7="",99,$E$7)&lt;IF($E$6="",99,$E$6),O28+P28-Q28,0)+IF(IF($E$8="",99,$E$8)&lt;IF($E$6="",99,$E$6),T28+U28-V28,0)+IF(IF($E$9="",99,$E$9)&lt;IF($E$6="",99,$E$6),Y28+Z28-AA28,0)+IF(IF($E$10="",99,$E$10)&lt;IF($E$6="",99,$E$6),AD28+AE28-AF28,0)+IF(IF($E$11="",99,$E$11)&lt;IF($E$6="",99,$E$6),AI28+AJ28-AK28,0))))</f>
        <v/>
      </c>
      <c r="N28" s="17">
        <f>ROUND((J28+K28-L28)-M28,2)</f>
        <v/>
      </c>
      <c r="O28" s="17">
        <f>S27</f>
        <v/>
      </c>
      <c r="P28" s="17">
        <f>O28*N($C$7)/12</f>
        <v/>
      </c>
      <c r="Q28" s="17">
        <f>MIN(N($D$7),O28+P28)</f>
        <v/>
      </c>
      <c r="R28" s="17">
        <f>MIN((O28+P28-Q28),MAX(0,AN28-(IF(IF($E$6="",99,$E$6)&lt;IF($E$7="",99,$E$7),J28+K28-L28,0)+IF(IF($E$8="",99,$E$8)&lt;IF($E$7="",99,$E$7),T28+U28-V28,0)+IF(IF($E$9="",99,$E$9)&lt;IF($E$7="",99,$E$7),Y28+Z28-AA28,0)+IF(IF($E$10="",99,$E$10)&lt;IF($E$7="",99,$E$7),AD28+AE28-AF28,0)+IF(IF($E$11="",99,$E$11)&lt;IF($E$7="",99,$E$7),AI28+AJ28-AK28,0))))</f>
        <v/>
      </c>
      <c r="S28" s="17">
        <f>ROUND((O28+P28-Q28)-R28,2)</f>
        <v/>
      </c>
      <c r="T28" s="17">
        <f>X27</f>
        <v/>
      </c>
      <c r="U28" s="17">
        <f>T28*N($C$8)/12</f>
        <v/>
      </c>
      <c r="V28" s="17">
        <f>MIN(N($D$8),T28+U28)</f>
        <v/>
      </c>
      <c r="W28" s="17">
        <f>MIN((T28+U28-V28),MAX(0,AN28-(IF(IF($E$6="",99,$E$6)&lt;IF($E$8="",99,$E$8),J28+K28-L28,0)+IF(IF($E$7="",99,$E$7)&lt;IF($E$8="",99,$E$8),O28+P28-Q28,0)+IF(IF($E$9="",99,$E$9)&lt;IF($E$8="",99,$E$8),Y28+Z28-AA28,0)+IF(IF($E$10="",99,$E$10)&lt;IF($E$8="",99,$E$8),AD28+AE28-AF28,0)+IF(IF($E$11="",99,$E$11)&lt;IF($E$8="",99,$E$8),AI28+AJ28-AK28,0))))</f>
        <v/>
      </c>
      <c r="X28" s="17">
        <f>ROUND((T28+U28-V28)-W28,2)</f>
        <v/>
      </c>
      <c r="Y28" s="17">
        <f>AC27</f>
        <v/>
      </c>
      <c r="Z28" s="17">
        <f>Y28*N($C$9)/12</f>
        <v/>
      </c>
      <c r="AA28" s="17">
        <f>MIN(N($D$9),Y28+Z28)</f>
        <v/>
      </c>
      <c r="AB28" s="17">
        <f>MIN((Y28+Z28-AA28),MAX(0,AN28-(IF(IF($E$6="",99,$E$6)&lt;IF($E$9="",99,$E$9),J28+K28-L28,0)+IF(IF($E$7="",99,$E$7)&lt;IF($E$9="",99,$E$9),O28+P28-Q28,0)+IF(IF($E$8="",99,$E$8)&lt;IF($E$9="",99,$E$9),T28+U28-V28,0)+IF(IF($E$10="",99,$E$10)&lt;IF($E$9="",99,$E$9),AD28+AE28-AF28,0)+IF(IF($E$11="",99,$E$11)&lt;IF($E$9="",99,$E$9),AI28+AJ28-AK28,0))))</f>
        <v/>
      </c>
      <c r="AC28" s="17">
        <f>ROUND((Y28+Z28-AA28)-AB28,2)</f>
        <v/>
      </c>
      <c r="AD28" s="17">
        <f>AH27</f>
        <v/>
      </c>
      <c r="AE28" s="17">
        <f>AD28*N($C$10)/12</f>
        <v/>
      </c>
      <c r="AF28" s="17">
        <f>MIN(N($D$10),AD28+AE28)</f>
        <v/>
      </c>
      <c r="AG28" s="17">
        <f>MIN((AD28+AE28-AF28),MAX(0,AN28-(IF(IF($E$6="",99,$E$6)&lt;IF($E$10="",99,$E$10),J28+K28-L28,0)+IF(IF($E$7="",99,$E$7)&lt;IF($E$10="",99,$E$10),O28+P28-Q28,0)+IF(IF($E$8="",99,$E$8)&lt;IF($E$10="",99,$E$10),T28+U28-V28,0)+IF(IF($E$9="",99,$E$9)&lt;IF($E$10="",99,$E$10),Y28+Z28-AA28,0)+IF(IF($E$11="",99,$E$11)&lt;IF($E$10="",99,$E$10),AI28+AJ28-AK28,0))))</f>
        <v/>
      </c>
      <c r="AH28" s="17">
        <f>ROUND((AD28+AE28-AF28)-AG28,2)</f>
        <v/>
      </c>
      <c r="AI28" s="17">
        <f>AM27</f>
        <v/>
      </c>
      <c r="AJ28" s="17">
        <f>AI28*N($C$11)/12</f>
        <v/>
      </c>
      <c r="AK28" s="17">
        <f>MIN(N($D$11),AI28+AJ28)</f>
        <v/>
      </c>
      <c r="AL28" s="17">
        <f>MIN((AI28+AJ28-AK28),MAX(0,AN28-(IF(IF($E$6="",99,$E$6)&lt;IF($E$11="",99,$E$11),J28+K28-L28,0)+IF(IF($E$7="",99,$E$7)&lt;IF($E$11="",99,$E$11),O28+P28-Q28,0)+IF(IF($E$8="",99,$E$8)&lt;IF($E$11="",99,$E$11),T28+U28-V28,0)+IF(IF($E$9="",99,$E$9)&lt;IF($E$11="",99,$E$11),Y28+Z28-AA28,0)+IF(IF($E$10="",99,$E$10)&lt;IF($E$11="",99,$E$11),AD28+AE28-AF28,0))))</f>
        <v/>
      </c>
      <c r="AM28" s="17">
        <f>ROUND((AI28+AJ28-AK28)-AL28,2)</f>
        <v/>
      </c>
      <c r="AN28" s="17">
        <f>MAX(0,N($B$13)-(L28+Q28+V28+AA28+AF28+AK28))</f>
        <v/>
      </c>
      <c r="AO28" s="17">
        <f>N28+S28+X28+AC28+AH28+AM28</f>
        <v/>
      </c>
    </row>
    <row r="29">
      <c r="I29" s="16" t="n">
        <v>24</v>
      </c>
      <c r="J29" s="17">
        <f>N28</f>
        <v/>
      </c>
      <c r="K29" s="17">
        <f>J29*N($C$6)/12</f>
        <v/>
      </c>
      <c r="L29" s="17">
        <f>MIN(N($D$6),J29+K29)</f>
        <v/>
      </c>
      <c r="M29" s="17">
        <f>MIN((J29+K29-L29),MAX(0,AN29-(IF(IF($E$7="",99,$E$7)&lt;IF($E$6="",99,$E$6),O29+P29-Q29,0)+IF(IF($E$8="",99,$E$8)&lt;IF($E$6="",99,$E$6),T29+U29-V29,0)+IF(IF($E$9="",99,$E$9)&lt;IF($E$6="",99,$E$6),Y29+Z29-AA29,0)+IF(IF($E$10="",99,$E$10)&lt;IF($E$6="",99,$E$6),AD29+AE29-AF29,0)+IF(IF($E$11="",99,$E$11)&lt;IF($E$6="",99,$E$6),AI29+AJ29-AK29,0))))</f>
        <v/>
      </c>
      <c r="N29" s="17">
        <f>ROUND((J29+K29-L29)-M29,2)</f>
        <v/>
      </c>
      <c r="O29" s="17">
        <f>S28</f>
        <v/>
      </c>
      <c r="P29" s="17">
        <f>O29*N($C$7)/12</f>
        <v/>
      </c>
      <c r="Q29" s="17">
        <f>MIN(N($D$7),O29+P29)</f>
        <v/>
      </c>
      <c r="R29" s="17">
        <f>MIN((O29+P29-Q29),MAX(0,AN29-(IF(IF($E$6="",99,$E$6)&lt;IF($E$7="",99,$E$7),J29+K29-L29,0)+IF(IF($E$8="",99,$E$8)&lt;IF($E$7="",99,$E$7),T29+U29-V29,0)+IF(IF($E$9="",99,$E$9)&lt;IF($E$7="",99,$E$7),Y29+Z29-AA29,0)+IF(IF($E$10="",99,$E$10)&lt;IF($E$7="",99,$E$7),AD29+AE29-AF29,0)+IF(IF($E$11="",99,$E$11)&lt;IF($E$7="",99,$E$7),AI29+AJ29-AK29,0))))</f>
        <v/>
      </c>
      <c r="S29" s="17">
        <f>ROUND((O29+P29-Q29)-R29,2)</f>
        <v/>
      </c>
      <c r="T29" s="17">
        <f>X28</f>
        <v/>
      </c>
      <c r="U29" s="17">
        <f>T29*N($C$8)/12</f>
        <v/>
      </c>
      <c r="V29" s="17">
        <f>MIN(N($D$8),T29+U29)</f>
        <v/>
      </c>
      <c r="W29" s="17">
        <f>MIN((T29+U29-V29),MAX(0,AN29-(IF(IF($E$6="",99,$E$6)&lt;IF($E$8="",99,$E$8),J29+K29-L29,0)+IF(IF($E$7="",99,$E$7)&lt;IF($E$8="",99,$E$8),O29+P29-Q29,0)+IF(IF($E$9="",99,$E$9)&lt;IF($E$8="",99,$E$8),Y29+Z29-AA29,0)+IF(IF($E$10="",99,$E$10)&lt;IF($E$8="",99,$E$8),AD29+AE29-AF29,0)+IF(IF($E$11="",99,$E$11)&lt;IF($E$8="",99,$E$8),AI29+AJ29-AK29,0))))</f>
        <v/>
      </c>
      <c r="X29" s="17">
        <f>ROUND((T29+U29-V29)-W29,2)</f>
        <v/>
      </c>
      <c r="Y29" s="17">
        <f>AC28</f>
        <v/>
      </c>
      <c r="Z29" s="17">
        <f>Y29*N($C$9)/12</f>
        <v/>
      </c>
      <c r="AA29" s="17">
        <f>MIN(N($D$9),Y29+Z29)</f>
        <v/>
      </c>
      <c r="AB29" s="17">
        <f>MIN((Y29+Z29-AA29),MAX(0,AN29-(IF(IF($E$6="",99,$E$6)&lt;IF($E$9="",99,$E$9),J29+K29-L29,0)+IF(IF($E$7="",99,$E$7)&lt;IF($E$9="",99,$E$9),O29+P29-Q29,0)+IF(IF($E$8="",99,$E$8)&lt;IF($E$9="",99,$E$9),T29+U29-V29,0)+IF(IF($E$10="",99,$E$10)&lt;IF($E$9="",99,$E$9),AD29+AE29-AF29,0)+IF(IF($E$11="",99,$E$11)&lt;IF($E$9="",99,$E$9),AI29+AJ29-AK29,0))))</f>
        <v/>
      </c>
      <c r="AC29" s="17">
        <f>ROUND((Y29+Z29-AA29)-AB29,2)</f>
        <v/>
      </c>
      <c r="AD29" s="17">
        <f>AH28</f>
        <v/>
      </c>
      <c r="AE29" s="17">
        <f>AD29*N($C$10)/12</f>
        <v/>
      </c>
      <c r="AF29" s="17">
        <f>MIN(N($D$10),AD29+AE29)</f>
        <v/>
      </c>
      <c r="AG29" s="17">
        <f>MIN((AD29+AE29-AF29),MAX(0,AN29-(IF(IF($E$6="",99,$E$6)&lt;IF($E$10="",99,$E$10),J29+K29-L29,0)+IF(IF($E$7="",99,$E$7)&lt;IF($E$10="",99,$E$10),O29+P29-Q29,0)+IF(IF($E$8="",99,$E$8)&lt;IF($E$10="",99,$E$10),T29+U29-V29,0)+IF(IF($E$9="",99,$E$9)&lt;IF($E$10="",99,$E$10),Y29+Z29-AA29,0)+IF(IF($E$11="",99,$E$11)&lt;IF($E$10="",99,$E$10),AI29+AJ29-AK29,0))))</f>
        <v/>
      </c>
      <c r="AH29" s="17">
        <f>ROUND((AD29+AE29-AF29)-AG29,2)</f>
        <v/>
      </c>
      <c r="AI29" s="17">
        <f>AM28</f>
        <v/>
      </c>
      <c r="AJ29" s="17">
        <f>AI29*N($C$11)/12</f>
        <v/>
      </c>
      <c r="AK29" s="17">
        <f>MIN(N($D$11),AI29+AJ29)</f>
        <v/>
      </c>
      <c r="AL29" s="17">
        <f>MIN((AI29+AJ29-AK29),MAX(0,AN29-(IF(IF($E$6="",99,$E$6)&lt;IF($E$11="",99,$E$11),J29+K29-L29,0)+IF(IF($E$7="",99,$E$7)&lt;IF($E$11="",99,$E$11),O29+P29-Q29,0)+IF(IF($E$8="",99,$E$8)&lt;IF($E$11="",99,$E$11),T29+U29-V29,0)+IF(IF($E$9="",99,$E$9)&lt;IF($E$11="",99,$E$11),Y29+Z29-AA29,0)+IF(IF($E$10="",99,$E$10)&lt;IF($E$11="",99,$E$11),AD29+AE29-AF29,0))))</f>
        <v/>
      </c>
      <c r="AM29" s="17">
        <f>ROUND((AI29+AJ29-AK29)-AL29,2)</f>
        <v/>
      </c>
      <c r="AN29" s="17">
        <f>MAX(0,N($B$13)-(L29+Q29+V29+AA29+AF29+AK29))</f>
        <v/>
      </c>
      <c r="AO29" s="17">
        <f>N29+S29+X29+AC29+AH29+AM29</f>
        <v/>
      </c>
    </row>
    <row r="30">
      <c r="I30" s="16" t="n">
        <v>25</v>
      </c>
      <c r="J30" s="17">
        <f>N29</f>
        <v/>
      </c>
      <c r="K30" s="17">
        <f>J30*N($C$6)/12</f>
        <v/>
      </c>
      <c r="L30" s="17">
        <f>MIN(N($D$6),J30+K30)</f>
        <v/>
      </c>
      <c r="M30" s="17">
        <f>MIN((J30+K30-L30),MAX(0,AN30-(IF(IF($E$7="",99,$E$7)&lt;IF($E$6="",99,$E$6),O30+P30-Q30,0)+IF(IF($E$8="",99,$E$8)&lt;IF($E$6="",99,$E$6),T30+U30-V30,0)+IF(IF($E$9="",99,$E$9)&lt;IF($E$6="",99,$E$6),Y30+Z30-AA30,0)+IF(IF($E$10="",99,$E$10)&lt;IF($E$6="",99,$E$6),AD30+AE30-AF30,0)+IF(IF($E$11="",99,$E$11)&lt;IF($E$6="",99,$E$6),AI30+AJ30-AK30,0))))</f>
        <v/>
      </c>
      <c r="N30" s="17">
        <f>ROUND((J30+K30-L30)-M30,2)</f>
        <v/>
      </c>
      <c r="O30" s="17">
        <f>S29</f>
        <v/>
      </c>
      <c r="P30" s="17">
        <f>O30*N($C$7)/12</f>
        <v/>
      </c>
      <c r="Q30" s="17">
        <f>MIN(N($D$7),O30+P30)</f>
        <v/>
      </c>
      <c r="R30" s="17">
        <f>MIN((O30+P30-Q30),MAX(0,AN30-(IF(IF($E$6="",99,$E$6)&lt;IF($E$7="",99,$E$7),J30+K30-L30,0)+IF(IF($E$8="",99,$E$8)&lt;IF($E$7="",99,$E$7),T30+U30-V30,0)+IF(IF($E$9="",99,$E$9)&lt;IF($E$7="",99,$E$7),Y30+Z30-AA30,0)+IF(IF($E$10="",99,$E$10)&lt;IF($E$7="",99,$E$7),AD30+AE30-AF30,0)+IF(IF($E$11="",99,$E$11)&lt;IF($E$7="",99,$E$7),AI30+AJ30-AK30,0))))</f>
        <v/>
      </c>
      <c r="S30" s="17">
        <f>ROUND((O30+P30-Q30)-R30,2)</f>
        <v/>
      </c>
      <c r="T30" s="17">
        <f>X29</f>
        <v/>
      </c>
      <c r="U30" s="17">
        <f>T30*N($C$8)/12</f>
        <v/>
      </c>
      <c r="V30" s="17">
        <f>MIN(N($D$8),T30+U30)</f>
        <v/>
      </c>
      <c r="W30" s="17">
        <f>MIN((T30+U30-V30),MAX(0,AN30-(IF(IF($E$6="",99,$E$6)&lt;IF($E$8="",99,$E$8),J30+K30-L30,0)+IF(IF($E$7="",99,$E$7)&lt;IF($E$8="",99,$E$8),O30+P30-Q30,0)+IF(IF($E$9="",99,$E$9)&lt;IF($E$8="",99,$E$8),Y30+Z30-AA30,0)+IF(IF($E$10="",99,$E$10)&lt;IF($E$8="",99,$E$8),AD30+AE30-AF30,0)+IF(IF($E$11="",99,$E$11)&lt;IF($E$8="",99,$E$8),AI30+AJ30-AK30,0))))</f>
        <v/>
      </c>
      <c r="X30" s="17">
        <f>ROUND((T30+U30-V30)-W30,2)</f>
        <v/>
      </c>
      <c r="Y30" s="17">
        <f>AC29</f>
        <v/>
      </c>
      <c r="Z30" s="17">
        <f>Y30*N($C$9)/12</f>
        <v/>
      </c>
      <c r="AA30" s="17">
        <f>MIN(N($D$9),Y30+Z30)</f>
        <v/>
      </c>
      <c r="AB30" s="17">
        <f>MIN((Y30+Z30-AA30),MAX(0,AN30-(IF(IF($E$6="",99,$E$6)&lt;IF($E$9="",99,$E$9),J30+K30-L30,0)+IF(IF($E$7="",99,$E$7)&lt;IF($E$9="",99,$E$9),O30+P30-Q30,0)+IF(IF($E$8="",99,$E$8)&lt;IF($E$9="",99,$E$9),T30+U30-V30,0)+IF(IF($E$10="",99,$E$10)&lt;IF($E$9="",99,$E$9),AD30+AE30-AF30,0)+IF(IF($E$11="",99,$E$11)&lt;IF($E$9="",99,$E$9),AI30+AJ30-AK30,0))))</f>
        <v/>
      </c>
      <c r="AC30" s="17">
        <f>ROUND((Y30+Z30-AA30)-AB30,2)</f>
        <v/>
      </c>
      <c r="AD30" s="17">
        <f>AH29</f>
        <v/>
      </c>
      <c r="AE30" s="17">
        <f>AD30*N($C$10)/12</f>
        <v/>
      </c>
      <c r="AF30" s="17">
        <f>MIN(N($D$10),AD30+AE30)</f>
        <v/>
      </c>
      <c r="AG30" s="17">
        <f>MIN((AD30+AE30-AF30),MAX(0,AN30-(IF(IF($E$6="",99,$E$6)&lt;IF($E$10="",99,$E$10),J30+K30-L30,0)+IF(IF($E$7="",99,$E$7)&lt;IF($E$10="",99,$E$10),O30+P30-Q30,0)+IF(IF($E$8="",99,$E$8)&lt;IF($E$10="",99,$E$10),T30+U30-V30,0)+IF(IF($E$9="",99,$E$9)&lt;IF($E$10="",99,$E$10),Y30+Z30-AA30,0)+IF(IF($E$11="",99,$E$11)&lt;IF($E$10="",99,$E$10),AI30+AJ30-AK30,0))))</f>
        <v/>
      </c>
      <c r="AH30" s="17">
        <f>ROUND((AD30+AE30-AF30)-AG30,2)</f>
        <v/>
      </c>
      <c r="AI30" s="17">
        <f>AM29</f>
        <v/>
      </c>
      <c r="AJ30" s="17">
        <f>AI30*N($C$11)/12</f>
        <v/>
      </c>
      <c r="AK30" s="17">
        <f>MIN(N($D$11),AI30+AJ30)</f>
        <v/>
      </c>
      <c r="AL30" s="17">
        <f>MIN((AI30+AJ30-AK30),MAX(0,AN30-(IF(IF($E$6="",99,$E$6)&lt;IF($E$11="",99,$E$11),J30+K30-L30,0)+IF(IF($E$7="",99,$E$7)&lt;IF($E$11="",99,$E$11),O30+P30-Q30,0)+IF(IF($E$8="",99,$E$8)&lt;IF($E$11="",99,$E$11),T30+U30-V30,0)+IF(IF($E$9="",99,$E$9)&lt;IF($E$11="",99,$E$11),Y30+Z30-AA30,0)+IF(IF($E$10="",99,$E$10)&lt;IF($E$11="",99,$E$11),AD30+AE30-AF30,0))))</f>
        <v/>
      </c>
      <c r="AM30" s="17">
        <f>ROUND((AI30+AJ30-AK30)-AL30,2)</f>
        <v/>
      </c>
      <c r="AN30" s="17">
        <f>MAX(0,N($B$13)-(L30+Q30+V30+AA30+AF30+AK30))</f>
        <v/>
      </c>
      <c r="AO30" s="17">
        <f>N30+S30+X30+AC30+AH30+AM30</f>
        <v/>
      </c>
    </row>
    <row r="31">
      <c r="I31" s="16" t="n">
        <v>26</v>
      </c>
      <c r="J31" s="17">
        <f>N30</f>
        <v/>
      </c>
      <c r="K31" s="17">
        <f>J31*N($C$6)/12</f>
        <v/>
      </c>
      <c r="L31" s="17">
        <f>MIN(N($D$6),J31+K31)</f>
        <v/>
      </c>
      <c r="M31" s="17">
        <f>MIN((J31+K31-L31),MAX(0,AN31-(IF(IF($E$7="",99,$E$7)&lt;IF($E$6="",99,$E$6),O31+P31-Q31,0)+IF(IF($E$8="",99,$E$8)&lt;IF($E$6="",99,$E$6),T31+U31-V31,0)+IF(IF($E$9="",99,$E$9)&lt;IF($E$6="",99,$E$6),Y31+Z31-AA31,0)+IF(IF($E$10="",99,$E$10)&lt;IF($E$6="",99,$E$6),AD31+AE31-AF31,0)+IF(IF($E$11="",99,$E$11)&lt;IF($E$6="",99,$E$6),AI31+AJ31-AK31,0))))</f>
        <v/>
      </c>
      <c r="N31" s="17">
        <f>ROUND((J31+K31-L31)-M31,2)</f>
        <v/>
      </c>
      <c r="O31" s="17">
        <f>S30</f>
        <v/>
      </c>
      <c r="P31" s="17">
        <f>O31*N($C$7)/12</f>
        <v/>
      </c>
      <c r="Q31" s="17">
        <f>MIN(N($D$7),O31+P31)</f>
        <v/>
      </c>
      <c r="R31" s="17">
        <f>MIN((O31+P31-Q31),MAX(0,AN31-(IF(IF($E$6="",99,$E$6)&lt;IF($E$7="",99,$E$7),J31+K31-L31,0)+IF(IF($E$8="",99,$E$8)&lt;IF($E$7="",99,$E$7),T31+U31-V31,0)+IF(IF($E$9="",99,$E$9)&lt;IF($E$7="",99,$E$7),Y31+Z31-AA31,0)+IF(IF($E$10="",99,$E$10)&lt;IF($E$7="",99,$E$7),AD31+AE31-AF31,0)+IF(IF($E$11="",99,$E$11)&lt;IF($E$7="",99,$E$7),AI31+AJ31-AK31,0))))</f>
        <v/>
      </c>
      <c r="S31" s="17">
        <f>ROUND((O31+P31-Q31)-R31,2)</f>
        <v/>
      </c>
      <c r="T31" s="17">
        <f>X30</f>
        <v/>
      </c>
      <c r="U31" s="17">
        <f>T31*N($C$8)/12</f>
        <v/>
      </c>
      <c r="V31" s="17">
        <f>MIN(N($D$8),T31+U31)</f>
        <v/>
      </c>
      <c r="W31" s="17">
        <f>MIN((T31+U31-V31),MAX(0,AN31-(IF(IF($E$6="",99,$E$6)&lt;IF($E$8="",99,$E$8),J31+K31-L31,0)+IF(IF($E$7="",99,$E$7)&lt;IF($E$8="",99,$E$8),O31+P31-Q31,0)+IF(IF($E$9="",99,$E$9)&lt;IF($E$8="",99,$E$8),Y31+Z31-AA31,0)+IF(IF($E$10="",99,$E$10)&lt;IF($E$8="",99,$E$8),AD31+AE31-AF31,0)+IF(IF($E$11="",99,$E$11)&lt;IF($E$8="",99,$E$8),AI31+AJ31-AK31,0))))</f>
        <v/>
      </c>
      <c r="X31" s="17">
        <f>ROUND((T31+U31-V31)-W31,2)</f>
        <v/>
      </c>
      <c r="Y31" s="17">
        <f>AC30</f>
        <v/>
      </c>
      <c r="Z31" s="17">
        <f>Y31*N($C$9)/12</f>
        <v/>
      </c>
      <c r="AA31" s="17">
        <f>MIN(N($D$9),Y31+Z31)</f>
        <v/>
      </c>
      <c r="AB31" s="17">
        <f>MIN((Y31+Z31-AA31),MAX(0,AN31-(IF(IF($E$6="",99,$E$6)&lt;IF($E$9="",99,$E$9),J31+K31-L31,0)+IF(IF($E$7="",99,$E$7)&lt;IF($E$9="",99,$E$9),O31+P31-Q31,0)+IF(IF($E$8="",99,$E$8)&lt;IF($E$9="",99,$E$9),T31+U31-V31,0)+IF(IF($E$10="",99,$E$10)&lt;IF($E$9="",99,$E$9),AD31+AE31-AF31,0)+IF(IF($E$11="",99,$E$11)&lt;IF($E$9="",99,$E$9),AI31+AJ31-AK31,0))))</f>
        <v/>
      </c>
      <c r="AC31" s="17">
        <f>ROUND((Y31+Z31-AA31)-AB31,2)</f>
        <v/>
      </c>
      <c r="AD31" s="17">
        <f>AH30</f>
        <v/>
      </c>
      <c r="AE31" s="17">
        <f>AD31*N($C$10)/12</f>
        <v/>
      </c>
      <c r="AF31" s="17">
        <f>MIN(N($D$10),AD31+AE31)</f>
        <v/>
      </c>
      <c r="AG31" s="17">
        <f>MIN((AD31+AE31-AF31),MAX(0,AN31-(IF(IF($E$6="",99,$E$6)&lt;IF($E$10="",99,$E$10),J31+K31-L31,0)+IF(IF($E$7="",99,$E$7)&lt;IF($E$10="",99,$E$10),O31+P31-Q31,0)+IF(IF($E$8="",99,$E$8)&lt;IF($E$10="",99,$E$10),T31+U31-V31,0)+IF(IF($E$9="",99,$E$9)&lt;IF($E$10="",99,$E$10),Y31+Z31-AA31,0)+IF(IF($E$11="",99,$E$11)&lt;IF($E$10="",99,$E$10),AI31+AJ31-AK31,0))))</f>
        <v/>
      </c>
      <c r="AH31" s="17">
        <f>ROUND((AD31+AE31-AF31)-AG31,2)</f>
        <v/>
      </c>
      <c r="AI31" s="17">
        <f>AM30</f>
        <v/>
      </c>
      <c r="AJ31" s="17">
        <f>AI31*N($C$11)/12</f>
        <v/>
      </c>
      <c r="AK31" s="17">
        <f>MIN(N($D$11),AI31+AJ31)</f>
        <v/>
      </c>
      <c r="AL31" s="17">
        <f>MIN((AI31+AJ31-AK31),MAX(0,AN31-(IF(IF($E$6="",99,$E$6)&lt;IF($E$11="",99,$E$11),J31+K31-L31,0)+IF(IF($E$7="",99,$E$7)&lt;IF($E$11="",99,$E$11),O31+P31-Q31,0)+IF(IF($E$8="",99,$E$8)&lt;IF($E$11="",99,$E$11),T31+U31-V31,0)+IF(IF($E$9="",99,$E$9)&lt;IF($E$11="",99,$E$11),Y31+Z31-AA31,0)+IF(IF($E$10="",99,$E$10)&lt;IF($E$11="",99,$E$11),AD31+AE31-AF31,0))))</f>
        <v/>
      </c>
      <c r="AM31" s="17">
        <f>ROUND((AI31+AJ31-AK31)-AL31,2)</f>
        <v/>
      </c>
      <c r="AN31" s="17">
        <f>MAX(0,N($B$13)-(L31+Q31+V31+AA31+AF31+AK31))</f>
        <v/>
      </c>
      <c r="AO31" s="17">
        <f>N31+S31+X31+AC31+AH31+AM31</f>
        <v/>
      </c>
    </row>
    <row r="32">
      <c r="I32" s="16" t="n">
        <v>27</v>
      </c>
      <c r="J32" s="17">
        <f>N31</f>
        <v/>
      </c>
      <c r="K32" s="17">
        <f>J32*N($C$6)/12</f>
        <v/>
      </c>
      <c r="L32" s="17">
        <f>MIN(N($D$6),J32+K32)</f>
        <v/>
      </c>
      <c r="M32" s="17">
        <f>MIN((J32+K32-L32),MAX(0,AN32-(IF(IF($E$7="",99,$E$7)&lt;IF($E$6="",99,$E$6),O32+P32-Q32,0)+IF(IF($E$8="",99,$E$8)&lt;IF($E$6="",99,$E$6),T32+U32-V32,0)+IF(IF($E$9="",99,$E$9)&lt;IF($E$6="",99,$E$6),Y32+Z32-AA32,0)+IF(IF($E$10="",99,$E$10)&lt;IF($E$6="",99,$E$6),AD32+AE32-AF32,0)+IF(IF($E$11="",99,$E$11)&lt;IF($E$6="",99,$E$6),AI32+AJ32-AK32,0))))</f>
        <v/>
      </c>
      <c r="N32" s="17">
        <f>ROUND((J32+K32-L32)-M32,2)</f>
        <v/>
      </c>
      <c r="O32" s="17">
        <f>S31</f>
        <v/>
      </c>
      <c r="P32" s="17">
        <f>O32*N($C$7)/12</f>
        <v/>
      </c>
      <c r="Q32" s="17">
        <f>MIN(N($D$7),O32+P32)</f>
        <v/>
      </c>
      <c r="R32" s="17">
        <f>MIN((O32+P32-Q32),MAX(0,AN32-(IF(IF($E$6="",99,$E$6)&lt;IF($E$7="",99,$E$7),J32+K32-L32,0)+IF(IF($E$8="",99,$E$8)&lt;IF($E$7="",99,$E$7),T32+U32-V32,0)+IF(IF($E$9="",99,$E$9)&lt;IF($E$7="",99,$E$7),Y32+Z32-AA32,0)+IF(IF($E$10="",99,$E$10)&lt;IF($E$7="",99,$E$7),AD32+AE32-AF32,0)+IF(IF($E$11="",99,$E$11)&lt;IF($E$7="",99,$E$7),AI32+AJ32-AK32,0))))</f>
        <v/>
      </c>
      <c r="S32" s="17">
        <f>ROUND((O32+P32-Q32)-R32,2)</f>
        <v/>
      </c>
      <c r="T32" s="17">
        <f>X31</f>
        <v/>
      </c>
      <c r="U32" s="17">
        <f>T32*N($C$8)/12</f>
        <v/>
      </c>
      <c r="V32" s="17">
        <f>MIN(N($D$8),T32+U32)</f>
        <v/>
      </c>
      <c r="W32" s="17">
        <f>MIN((T32+U32-V32),MAX(0,AN32-(IF(IF($E$6="",99,$E$6)&lt;IF($E$8="",99,$E$8),J32+K32-L32,0)+IF(IF($E$7="",99,$E$7)&lt;IF($E$8="",99,$E$8),O32+P32-Q32,0)+IF(IF($E$9="",99,$E$9)&lt;IF($E$8="",99,$E$8),Y32+Z32-AA32,0)+IF(IF($E$10="",99,$E$10)&lt;IF($E$8="",99,$E$8),AD32+AE32-AF32,0)+IF(IF($E$11="",99,$E$11)&lt;IF($E$8="",99,$E$8),AI32+AJ32-AK32,0))))</f>
        <v/>
      </c>
      <c r="X32" s="17">
        <f>ROUND((T32+U32-V32)-W32,2)</f>
        <v/>
      </c>
      <c r="Y32" s="17">
        <f>AC31</f>
        <v/>
      </c>
      <c r="Z32" s="17">
        <f>Y32*N($C$9)/12</f>
        <v/>
      </c>
      <c r="AA32" s="17">
        <f>MIN(N($D$9),Y32+Z32)</f>
        <v/>
      </c>
      <c r="AB32" s="17">
        <f>MIN((Y32+Z32-AA32),MAX(0,AN32-(IF(IF($E$6="",99,$E$6)&lt;IF($E$9="",99,$E$9),J32+K32-L32,0)+IF(IF($E$7="",99,$E$7)&lt;IF($E$9="",99,$E$9),O32+P32-Q32,0)+IF(IF($E$8="",99,$E$8)&lt;IF($E$9="",99,$E$9),T32+U32-V32,0)+IF(IF($E$10="",99,$E$10)&lt;IF($E$9="",99,$E$9),AD32+AE32-AF32,0)+IF(IF($E$11="",99,$E$11)&lt;IF($E$9="",99,$E$9),AI32+AJ32-AK32,0))))</f>
        <v/>
      </c>
      <c r="AC32" s="17">
        <f>ROUND((Y32+Z32-AA32)-AB32,2)</f>
        <v/>
      </c>
      <c r="AD32" s="17">
        <f>AH31</f>
        <v/>
      </c>
      <c r="AE32" s="17">
        <f>AD32*N($C$10)/12</f>
        <v/>
      </c>
      <c r="AF32" s="17">
        <f>MIN(N($D$10),AD32+AE32)</f>
        <v/>
      </c>
      <c r="AG32" s="17">
        <f>MIN((AD32+AE32-AF32),MAX(0,AN32-(IF(IF($E$6="",99,$E$6)&lt;IF($E$10="",99,$E$10),J32+K32-L32,0)+IF(IF($E$7="",99,$E$7)&lt;IF($E$10="",99,$E$10),O32+P32-Q32,0)+IF(IF($E$8="",99,$E$8)&lt;IF($E$10="",99,$E$10),T32+U32-V32,0)+IF(IF($E$9="",99,$E$9)&lt;IF($E$10="",99,$E$10),Y32+Z32-AA32,0)+IF(IF($E$11="",99,$E$11)&lt;IF($E$10="",99,$E$10),AI32+AJ32-AK32,0))))</f>
        <v/>
      </c>
      <c r="AH32" s="17">
        <f>ROUND((AD32+AE32-AF32)-AG32,2)</f>
        <v/>
      </c>
      <c r="AI32" s="17">
        <f>AM31</f>
        <v/>
      </c>
      <c r="AJ32" s="17">
        <f>AI32*N($C$11)/12</f>
        <v/>
      </c>
      <c r="AK32" s="17">
        <f>MIN(N($D$11),AI32+AJ32)</f>
        <v/>
      </c>
      <c r="AL32" s="17">
        <f>MIN((AI32+AJ32-AK32),MAX(0,AN32-(IF(IF($E$6="",99,$E$6)&lt;IF($E$11="",99,$E$11),J32+K32-L32,0)+IF(IF($E$7="",99,$E$7)&lt;IF($E$11="",99,$E$11),O32+P32-Q32,0)+IF(IF($E$8="",99,$E$8)&lt;IF($E$11="",99,$E$11),T32+U32-V32,0)+IF(IF($E$9="",99,$E$9)&lt;IF($E$11="",99,$E$11),Y32+Z32-AA32,0)+IF(IF($E$10="",99,$E$10)&lt;IF($E$11="",99,$E$11),AD32+AE32-AF32,0))))</f>
        <v/>
      </c>
      <c r="AM32" s="17">
        <f>ROUND((AI32+AJ32-AK32)-AL32,2)</f>
        <v/>
      </c>
      <c r="AN32" s="17">
        <f>MAX(0,N($B$13)-(L32+Q32+V32+AA32+AF32+AK32))</f>
        <v/>
      </c>
      <c r="AO32" s="17">
        <f>N32+S32+X32+AC32+AH32+AM32</f>
        <v/>
      </c>
    </row>
    <row r="33">
      <c r="I33" s="16" t="n">
        <v>28</v>
      </c>
      <c r="J33" s="17">
        <f>N32</f>
        <v/>
      </c>
      <c r="K33" s="17">
        <f>J33*N($C$6)/12</f>
        <v/>
      </c>
      <c r="L33" s="17">
        <f>MIN(N($D$6),J33+K33)</f>
        <v/>
      </c>
      <c r="M33" s="17">
        <f>MIN((J33+K33-L33),MAX(0,AN33-(IF(IF($E$7="",99,$E$7)&lt;IF($E$6="",99,$E$6),O33+P33-Q33,0)+IF(IF($E$8="",99,$E$8)&lt;IF($E$6="",99,$E$6),T33+U33-V33,0)+IF(IF($E$9="",99,$E$9)&lt;IF($E$6="",99,$E$6),Y33+Z33-AA33,0)+IF(IF($E$10="",99,$E$10)&lt;IF($E$6="",99,$E$6),AD33+AE33-AF33,0)+IF(IF($E$11="",99,$E$11)&lt;IF($E$6="",99,$E$6),AI33+AJ33-AK33,0))))</f>
        <v/>
      </c>
      <c r="N33" s="17">
        <f>ROUND((J33+K33-L33)-M33,2)</f>
        <v/>
      </c>
      <c r="O33" s="17">
        <f>S32</f>
        <v/>
      </c>
      <c r="P33" s="17">
        <f>O33*N($C$7)/12</f>
        <v/>
      </c>
      <c r="Q33" s="17">
        <f>MIN(N($D$7),O33+P33)</f>
        <v/>
      </c>
      <c r="R33" s="17">
        <f>MIN((O33+P33-Q33),MAX(0,AN33-(IF(IF($E$6="",99,$E$6)&lt;IF($E$7="",99,$E$7),J33+K33-L33,0)+IF(IF($E$8="",99,$E$8)&lt;IF($E$7="",99,$E$7),T33+U33-V33,0)+IF(IF($E$9="",99,$E$9)&lt;IF($E$7="",99,$E$7),Y33+Z33-AA33,0)+IF(IF($E$10="",99,$E$10)&lt;IF($E$7="",99,$E$7),AD33+AE33-AF33,0)+IF(IF($E$11="",99,$E$11)&lt;IF($E$7="",99,$E$7),AI33+AJ33-AK33,0))))</f>
        <v/>
      </c>
      <c r="S33" s="17">
        <f>ROUND((O33+P33-Q33)-R33,2)</f>
        <v/>
      </c>
      <c r="T33" s="17">
        <f>X32</f>
        <v/>
      </c>
      <c r="U33" s="17">
        <f>T33*N($C$8)/12</f>
        <v/>
      </c>
      <c r="V33" s="17">
        <f>MIN(N($D$8),T33+U33)</f>
        <v/>
      </c>
      <c r="W33" s="17">
        <f>MIN((T33+U33-V33),MAX(0,AN33-(IF(IF($E$6="",99,$E$6)&lt;IF($E$8="",99,$E$8),J33+K33-L33,0)+IF(IF($E$7="",99,$E$7)&lt;IF($E$8="",99,$E$8),O33+P33-Q33,0)+IF(IF($E$9="",99,$E$9)&lt;IF($E$8="",99,$E$8),Y33+Z33-AA33,0)+IF(IF($E$10="",99,$E$10)&lt;IF($E$8="",99,$E$8),AD33+AE33-AF33,0)+IF(IF($E$11="",99,$E$11)&lt;IF($E$8="",99,$E$8),AI33+AJ33-AK33,0))))</f>
        <v/>
      </c>
      <c r="X33" s="17">
        <f>ROUND((T33+U33-V33)-W33,2)</f>
        <v/>
      </c>
      <c r="Y33" s="17">
        <f>AC32</f>
        <v/>
      </c>
      <c r="Z33" s="17">
        <f>Y33*N($C$9)/12</f>
        <v/>
      </c>
      <c r="AA33" s="17">
        <f>MIN(N($D$9),Y33+Z33)</f>
        <v/>
      </c>
      <c r="AB33" s="17">
        <f>MIN((Y33+Z33-AA33),MAX(0,AN33-(IF(IF($E$6="",99,$E$6)&lt;IF($E$9="",99,$E$9),J33+K33-L33,0)+IF(IF($E$7="",99,$E$7)&lt;IF($E$9="",99,$E$9),O33+P33-Q33,0)+IF(IF($E$8="",99,$E$8)&lt;IF($E$9="",99,$E$9),T33+U33-V33,0)+IF(IF($E$10="",99,$E$10)&lt;IF($E$9="",99,$E$9),AD33+AE33-AF33,0)+IF(IF($E$11="",99,$E$11)&lt;IF($E$9="",99,$E$9),AI33+AJ33-AK33,0))))</f>
        <v/>
      </c>
      <c r="AC33" s="17">
        <f>ROUND((Y33+Z33-AA33)-AB33,2)</f>
        <v/>
      </c>
      <c r="AD33" s="17">
        <f>AH32</f>
        <v/>
      </c>
      <c r="AE33" s="17">
        <f>AD33*N($C$10)/12</f>
        <v/>
      </c>
      <c r="AF33" s="17">
        <f>MIN(N($D$10),AD33+AE33)</f>
        <v/>
      </c>
      <c r="AG33" s="17">
        <f>MIN((AD33+AE33-AF33),MAX(0,AN33-(IF(IF($E$6="",99,$E$6)&lt;IF($E$10="",99,$E$10),J33+K33-L33,0)+IF(IF($E$7="",99,$E$7)&lt;IF($E$10="",99,$E$10),O33+P33-Q33,0)+IF(IF($E$8="",99,$E$8)&lt;IF($E$10="",99,$E$10),T33+U33-V33,0)+IF(IF($E$9="",99,$E$9)&lt;IF($E$10="",99,$E$10),Y33+Z33-AA33,0)+IF(IF($E$11="",99,$E$11)&lt;IF($E$10="",99,$E$10),AI33+AJ33-AK33,0))))</f>
        <v/>
      </c>
      <c r="AH33" s="17">
        <f>ROUND((AD33+AE33-AF33)-AG33,2)</f>
        <v/>
      </c>
      <c r="AI33" s="17">
        <f>AM32</f>
        <v/>
      </c>
      <c r="AJ33" s="17">
        <f>AI33*N($C$11)/12</f>
        <v/>
      </c>
      <c r="AK33" s="17">
        <f>MIN(N($D$11),AI33+AJ33)</f>
        <v/>
      </c>
      <c r="AL33" s="17">
        <f>MIN((AI33+AJ33-AK33),MAX(0,AN33-(IF(IF($E$6="",99,$E$6)&lt;IF($E$11="",99,$E$11),J33+K33-L33,0)+IF(IF($E$7="",99,$E$7)&lt;IF($E$11="",99,$E$11),O33+P33-Q33,0)+IF(IF($E$8="",99,$E$8)&lt;IF($E$11="",99,$E$11),T33+U33-V33,0)+IF(IF($E$9="",99,$E$9)&lt;IF($E$11="",99,$E$11),Y33+Z33-AA33,0)+IF(IF($E$10="",99,$E$10)&lt;IF($E$11="",99,$E$11),AD33+AE33-AF33,0))))</f>
        <v/>
      </c>
      <c r="AM33" s="17">
        <f>ROUND((AI33+AJ33-AK33)-AL33,2)</f>
        <v/>
      </c>
      <c r="AN33" s="17">
        <f>MAX(0,N($B$13)-(L33+Q33+V33+AA33+AF33+AK33))</f>
        <v/>
      </c>
      <c r="AO33" s="17">
        <f>N33+S33+X33+AC33+AH33+AM33</f>
        <v/>
      </c>
    </row>
    <row r="34">
      <c r="I34" s="16" t="n">
        <v>29</v>
      </c>
      <c r="J34" s="17">
        <f>N33</f>
        <v/>
      </c>
      <c r="K34" s="17">
        <f>J34*N($C$6)/12</f>
        <v/>
      </c>
      <c r="L34" s="17">
        <f>MIN(N($D$6),J34+K34)</f>
        <v/>
      </c>
      <c r="M34" s="17">
        <f>MIN((J34+K34-L34),MAX(0,AN34-(IF(IF($E$7="",99,$E$7)&lt;IF($E$6="",99,$E$6),O34+P34-Q34,0)+IF(IF($E$8="",99,$E$8)&lt;IF($E$6="",99,$E$6),T34+U34-V34,0)+IF(IF($E$9="",99,$E$9)&lt;IF($E$6="",99,$E$6),Y34+Z34-AA34,0)+IF(IF($E$10="",99,$E$10)&lt;IF($E$6="",99,$E$6),AD34+AE34-AF34,0)+IF(IF($E$11="",99,$E$11)&lt;IF($E$6="",99,$E$6),AI34+AJ34-AK34,0))))</f>
        <v/>
      </c>
      <c r="N34" s="17">
        <f>ROUND((J34+K34-L34)-M34,2)</f>
        <v/>
      </c>
      <c r="O34" s="17">
        <f>S33</f>
        <v/>
      </c>
      <c r="P34" s="17">
        <f>O34*N($C$7)/12</f>
        <v/>
      </c>
      <c r="Q34" s="17">
        <f>MIN(N($D$7),O34+P34)</f>
        <v/>
      </c>
      <c r="R34" s="17">
        <f>MIN((O34+P34-Q34),MAX(0,AN34-(IF(IF($E$6="",99,$E$6)&lt;IF($E$7="",99,$E$7),J34+K34-L34,0)+IF(IF($E$8="",99,$E$8)&lt;IF($E$7="",99,$E$7),T34+U34-V34,0)+IF(IF($E$9="",99,$E$9)&lt;IF($E$7="",99,$E$7),Y34+Z34-AA34,0)+IF(IF($E$10="",99,$E$10)&lt;IF($E$7="",99,$E$7),AD34+AE34-AF34,0)+IF(IF($E$11="",99,$E$11)&lt;IF($E$7="",99,$E$7),AI34+AJ34-AK34,0))))</f>
        <v/>
      </c>
      <c r="S34" s="17">
        <f>ROUND((O34+P34-Q34)-R34,2)</f>
        <v/>
      </c>
      <c r="T34" s="17">
        <f>X33</f>
        <v/>
      </c>
      <c r="U34" s="17">
        <f>T34*N($C$8)/12</f>
        <v/>
      </c>
      <c r="V34" s="17">
        <f>MIN(N($D$8),T34+U34)</f>
        <v/>
      </c>
      <c r="W34" s="17">
        <f>MIN((T34+U34-V34),MAX(0,AN34-(IF(IF($E$6="",99,$E$6)&lt;IF($E$8="",99,$E$8),J34+K34-L34,0)+IF(IF($E$7="",99,$E$7)&lt;IF($E$8="",99,$E$8),O34+P34-Q34,0)+IF(IF($E$9="",99,$E$9)&lt;IF($E$8="",99,$E$8),Y34+Z34-AA34,0)+IF(IF($E$10="",99,$E$10)&lt;IF($E$8="",99,$E$8),AD34+AE34-AF34,0)+IF(IF($E$11="",99,$E$11)&lt;IF($E$8="",99,$E$8),AI34+AJ34-AK34,0))))</f>
        <v/>
      </c>
      <c r="X34" s="17">
        <f>ROUND((T34+U34-V34)-W34,2)</f>
        <v/>
      </c>
      <c r="Y34" s="17">
        <f>AC33</f>
        <v/>
      </c>
      <c r="Z34" s="17">
        <f>Y34*N($C$9)/12</f>
        <v/>
      </c>
      <c r="AA34" s="17">
        <f>MIN(N($D$9),Y34+Z34)</f>
        <v/>
      </c>
      <c r="AB34" s="17">
        <f>MIN((Y34+Z34-AA34),MAX(0,AN34-(IF(IF($E$6="",99,$E$6)&lt;IF($E$9="",99,$E$9),J34+K34-L34,0)+IF(IF($E$7="",99,$E$7)&lt;IF($E$9="",99,$E$9),O34+P34-Q34,0)+IF(IF($E$8="",99,$E$8)&lt;IF($E$9="",99,$E$9),T34+U34-V34,0)+IF(IF($E$10="",99,$E$10)&lt;IF($E$9="",99,$E$9),AD34+AE34-AF34,0)+IF(IF($E$11="",99,$E$11)&lt;IF($E$9="",99,$E$9),AI34+AJ34-AK34,0))))</f>
        <v/>
      </c>
      <c r="AC34" s="17">
        <f>ROUND((Y34+Z34-AA34)-AB34,2)</f>
        <v/>
      </c>
      <c r="AD34" s="17">
        <f>AH33</f>
        <v/>
      </c>
      <c r="AE34" s="17">
        <f>AD34*N($C$10)/12</f>
        <v/>
      </c>
      <c r="AF34" s="17">
        <f>MIN(N($D$10),AD34+AE34)</f>
        <v/>
      </c>
      <c r="AG34" s="17">
        <f>MIN((AD34+AE34-AF34),MAX(0,AN34-(IF(IF($E$6="",99,$E$6)&lt;IF($E$10="",99,$E$10),J34+K34-L34,0)+IF(IF($E$7="",99,$E$7)&lt;IF($E$10="",99,$E$10),O34+P34-Q34,0)+IF(IF($E$8="",99,$E$8)&lt;IF($E$10="",99,$E$10),T34+U34-V34,0)+IF(IF($E$9="",99,$E$9)&lt;IF($E$10="",99,$E$10),Y34+Z34-AA34,0)+IF(IF($E$11="",99,$E$11)&lt;IF($E$10="",99,$E$10),AI34+AJ34-AK34,0))))</f>
        <v/>
      </c>
      <c r="AH34" s="17">
        <f>ROUND((AD34+AE34-AF34)-AG34,2)</f>
        <v/>
      </c>
      <c r="AI34" s="17">
        <f>AM33</f>
        <v/>
      </c>
      <c r="AJ34" s="17">
        <f>AI34*N($C$11)/12</f>
        <v/>
      </c>
      <c r="AK34" s="17">
        <f>MIN(N($D$11),AI34+AJ34)</f>
        <v/>
      </c>
      <c r="AL34" s="17">
        <f>MIN((AI34+AJ34-AK34),MAX(0,AN34-(IF(IF($E$6="",99,$E$6)&lt;IF($E$11="",99,$E$11),J34+K34-L34,0)+IF(IF($E$7="",99,$E$7)&lt;IF($E$11="",99,$E$11),O34+P34-Q34,0)+IF(IF($E$8="",99,$E$8)&lt;IF($E$11="",99,$E$11),T34+U34-V34,0)+IF(IF($E$9="",99,$E$9)&lt;IF($E$11="",99,$E$11),Y34+Z34-AA34,0)+IF(IF($E$10="",99,$E$10)&lt;IF($E$11="",99,$E$11),AD34+AE34-AF34,0))))</f>
        <v/>
      </c>
      <c r="AM34" s="17">
        <f>ROUND((AI34+AJ34-AK34)-AL34,2)</f>
        <v/>
      </c>
      <c r="AN34" s="17">
        <f>MAX(0,N($B$13)-(L34+Q34+V34+AA34+AF34+AK34))</f>
        <v/>
      </c>
      <c r="AO34" s="17">
        <f>N34+S34+X34+AC34+AH34+AM34</f>
        <v/>
      </c>
    </row>
    <row r="35">
      <c r="I35" s="16" t="n">
        <v>30</v>
      </c>
      <c r="J35" s="17">
        <f>N34</f>
        <v/>
      </c>
      <c r="K35" s="17">
        <f>J35*N($C$6)/12</f>
        <v/>
      </c>
      <c r="L35" s="17">
        <f>MIN(N($D$6),J35+K35)</f>
        <v/>
      </c>
      <c r="M35" s="17">
        <f>MIN((J35+K35-L35),MAX(0,AN35-(IF(IF($E$7="",99,$E$7)&lt;IF($E$6="",99,$E$6),O35+P35-Q35,0)+IF(IF($E$8="",99,$E$8)&lt;IF($E$6="",99,$E$6),T35+U35-V35,0)+IF(IF($E$9="",99,$E$9)&lt;IF($E$6="",99,$E$6),Y35+Z35-AA35,0)+IF(IF($E$10="",99,$E$10)&lt;IF($E$6="",99,$E$6),AD35+AE35-AF35,0)+IF(IF($E$11="",99,$E$11)&lt;IF($E$6="",99,$E$6),AI35+AJ35-AK35,0))))</f>
        <v/>
      </c>
      <c r="N35" s="17">
        <f>ROUND((J35+K35-L35)-M35,2)</f>
        <v/>
      </c>
      <c r="O35" s="17">
        <f>S34</f>
        <v/>
      </c>
      <c r="P35" s="17">
        <f>O35*N($C$7)/12</f>
        <v/>
      </c>
      <c r="Q35" s="17">
        <f>MIN(N($D$7),O35+P35)</f>
        <v/>
      </c>
      <c r="R35" s="17">
        <f>MIN((O35+P35-Q35),MAX(0,AN35-(IF(IF($E$6="",99,$E$6)&lt;IF($E$7="",99,$E$7),J35+K35-L35,0)+IF(IF($E$8="",99,$E$8)&lt;IF($E$7="",99,$E$7),T35+U35-V35,0)+IF(IF($E$9="",99,$E$9)&lt;IF($E$7="",99,$E$7),Y35+Z35-AA35,0)+IF(IF($E$10="",99,$E$10)&lt;IF($E$7="",99,$E$7),AD35+AE35-AF35,0)+IF(IF($E$11="",99,$E$11)&lt;IF($E$7="",99,$E$7),AI35+AJ35-AK35,0))))</f>
        <v/>
      </c>
      <c r="S35" s="17">
        <f>ROUND((O35+P35-Q35)-R35,2)</f>
        <v/>
      </c>
      <c r="T35" s="17">
        <f>X34</f>
        <v/>
      </c>
      <c r="U35" s="17">
        <f>T35*N($C$8)/12</f>
        <v/>
      </c>
      <c r="V35" s="17">
        <f>MIN(N($D$8),T35+U35)</f>
        <v/>
      </c>
      <c r="W35" s="17">
        <f>MIN((T35+U35-V35),MAX(0,AN35-(IF(IF($E$6="",99,$E$6)&lt;IF($E$8="",99,$E$8),J35+K35-L35,0)+IF(IF($E$7="",99,$E$7)&lt;IF($E$8="",99,$E$8),O35+P35-Q35,0)+IF(IF($E$9="",99,$E$9)&lt;IF($E$8="",99,$E$8),Y35+Z35-AA35,0)+IF(IF($E$10="",99,$E$10)&lt;IF($E$8="",99,$E$8),AD35+AE35-AF35,0)+IF(IF($E$11="",99,$E$11)&lt;IF($E$8="",99,$E$8),AI35+AJ35-AK35,0))))</f>
        <v/>
      </c>
      <c r="X35" s="17">
        <f>ROUND((T35+U35-V35)-W35,2)</f>
        <v/>
      </c>
      <c r="Y35" s="17">
        <f>AC34</f>
        <v/>
      </c>
      <c r="Z35" s="17">
        <f>Y35*N($C$9)/12</f>
        <v/>
      </c>
      <c r="AA35" s="17">
        <f>MIN(N($D$9),Y35+Z35)</f>
        <v/>
      </c>
      <c r="AB35" s="17">
        <f>MIN((Y35+Z35-AA35),MAX(0,AN35-(IF(IF($E$6="",99,$E$6)&lt;IF($E$9="",99,$E$9),J35+K35-L35,0)+IF(IF($E$7="",99,$E$7)&lt;IF($E$9="",99,$E$9),O35+P35-Q35,0)+IF(IF($E$8="",99,$E$8)&lt;IF($E$9="",99,$E$9),T35+U35-V35,0)+IF(IF($E$10="",99,$E$10)&lt;IF($E$9="",99,$E$9),AD35+AE35-AF35,0)+IF(IF($E$11="",99,$E$11)&lt;IF($E$9="",99,$E$9),AI35+AJ35-AK35,0))))</f>
        <v/>
      </c>
      <c r="AC35" s="17">
        <f>ROUND((Y35+Z35-AA35)-AB35,2)</f>
        <v/>
      </c>
      <c r="AD35" s="17">
        <f>AH34</f>
        <v/>
      </c>
      <c r="AE35" s="17">
        <f>AD35*N($C$10)/12</f>
        <v/>
      </c>
      <c r="AF35" s="17">
        <f>MIN(N($D$10),AD35+AE35)</f>
        <v/>
      </c>
      <c r="AG35" s="17">
        <f>MIN((AD35+AE35-AF35),MAX(0,AN35-(IF(IF($E$6="",99,$E$6)&lt;IF($E$10="",99,$E$10),J35+K35-L35,0)+IF(IF($E$7="",99,$E$7)&lt;IF($E$10="",99,$E$10),O35+P35-Q35,0)+IF(IF($E$8="",99,$E$8)&lt;IF($E$10="",99,$E$10),T35+U35-V35,0)+IF(IF($E$9="",99,$E$9)&lt;IF($E$10="",99,$E$10),Y35+Z35-AA35,0)+IF(IF($E$11="",99,$E$11)&lt;IF($E$10="",99,$E$10),AI35+AJ35-AK35,0))))</f>
        <v/>
      </c>
      <c r="AH35" s="17">
        <f>ROUND((AD35+AE35-AF35)-AG35,2)</f>
        <v/>
      </c>
      <c r="AI35" s="17">
        <f>AM34</f>
        <v/>
      </c>
      <c r="AJ35" s="17">
        <f>AI35*N($C$11)/12</f>
        <v/>
      </c>
      <c r="AK35" s="17">
        <f>MIN(N($D$11),AI35+AJ35)</f>
        <v/>
      </c>
      <c r="AL35" s="17">
        <f>MIN((AI35+AJ35-AK35),MAX(0,AN35-(IF(IF($E$6="",99,$E$6)&lt;IF($E$11="",99,$E$11),J35+K35-L35,0)+IF(IF($E$7="",99,$E$7)&lt;IF($E$11="",99,$E$11),O35+P35-Q35,0)+IF(IF($E$8="",99,$E$8)&lt;IF($E$11="",99,$E$11),T35+U35-V35,0)+IF(IF($E$9="",99,$E$9)&lt;IF($E$11="",99,$E$11),Y35+Z35-AA35,0)+IF(IF($E$10="",99,$E$10)&lt;IF($E$11="",99,$E$11),AD35+AE35-AF35,0))))</f>
        <v/>
      </c>
      <c r="AM35" s="17">
        <f>ROUND((AI35+AJ35-AK35)-AL35,2)</f>
        <v/>
      </c>
      <c r="AN35" s="17">
        <f>MAX(0,N($B$13)-(L35+Q35+V35+AA35+AF35+AK35))</f>
        <v/>
      </c>
      <c r="AO35" s="17">
        <f>N35+S35+X35+AC35+AH35+AM35</f>
        <v/>
      </c>
    </row>
    <row r="36">
      <c r="I36" s="16" t="n">
        <v>31</v>
      </c>
      <c r="J36" s="17">
        <f>N35</f>
        <v/>
      </c>
      <c r="K36" s="17">
        <f>J36*N($C$6)/12</f>
        <v/>
      </c>
      <c r="L36" s="17">
        <f>MIN(N($D$6),J36+K36)</f>
        <v/>
      </c>
      <c r="M36" s="17">
        <f>MIN((J36+K36-L36),MAX(0,AN36-(IF(IF($E$7="",99,$E$7)&lt;IF($E$6="",99,$E$6),O36+P36-Q36,0)+IF(IF($E$8="",99,$E$8)&lt;IF($E$6="",99,$E$6),T36+U36-V36,0)+IF(IF($E$9="",99,$E$9)&lt;IF($E$6="",99,$E$6),Y36+Z36-AA36,0)+IF(IF($E$10="",99,$E$10)&lt;IF($E$6="",99,$E$6),AD36+AE36-AF36,0)+IF(IF($E$11="",99,$E$11)&lt;IF($E$6="",99,$E$6),AI36+AJ36-AK36,0))))</f>
        <v/>
      </c>
      <c r="N36" s="17">
        <f>ROUND((J36+K36-L36)-M36,2)</f>
        <v/>
      </c>
      <c r="O36" s="17">
        <f>S35</f>
        <v/>
      </c>
      <c r="P36" s="17">
        <f>O36*N($C$7)/12</f>
        <v/>
      </c>
      <c r="Q36" s="17">
        <f>MIN(N($D$7),O36+P36)</f>
        <v/>
      </c>
      <c r="R36" s="17">
        <f>MIN((O36+P36-Q36),MAX(0,AN36-(IF(IF($E$6="",99,$E$6)&lt;IF($E$7="",99,$E$7),J36+K36-L36,0)+IF(IF($E$8="",99,$E$8)&lt;IF($E$7="",99,$E$7),T36+U36-V36,0)+IF(IF($E$9="",99,$E$9)&lt;IF($E$7="",99,$E$7),Y36+Z36-AA36,0)+IF(IF($E$10="",99,$E$10)&lt;IF($E$7="",99,$E$7),AD36+AE36-AF36,0)+IF(IF($E$11="",99,$E$11)&lt;IF($E$7="",99,$E$7),AI36+AJ36-AK36,0))))</f>
        <v/>
      </c>
      <c r="S36" s="17">
        <f>ROUND((O36+P36-Q36)-R36,2)</f>
        <v/>
      </c>
      <c r="T36" s="17">
        <f>X35</f>
        <v/>
      </c>
      <c r="U36" s="17">
        <f>T36*N($C$8)/12</f>
        <v/>
      </c>
      <c r="V36" s="17">
        <f>MIN(N($D$8),T36+U36)</f>
        <v/>
      </c>
      <c r="W36" s="17">
        <f>MIN((T36+U36-V36),MAX(0,AN36-(IF(IF($E$6="",99,$E$6)&lt;IF($E$8="",99,$E$8),J36+K36-L36,0)+IF(IF($E$7="",99,$E$7)&lt;IF($E$8="",99,$E$8),O36+P36-Q36,0)+IF(IF($E$9="",99,$E$9)&lt;IF($E$8="",99,$E$8),Y36+Z36-AA36,0)+IF(IF($E$10="",99,$E$10)&lt;IF($E$8="",99,$E$8),AD36+AE36-AF36,0)+IF(IF($E$11="",99,$E$11)&lt;IF($E$8="",99,$E$8),AI36+AJ36-AK36,0))))</f>
        <v/>
      </c>
      <c r="X36" s="17">
        <f>ROUND((T36+U36-V36)-W36,2)</f>
        <v/>
      </c>
      <c r="Y36" s="17">
        <f>AC35</f>
        <v/>
      </c>
      <c r="Z36" s="17">
        <f>Y36*N($C$9)/12</f>
        <v/>
      </c>
      <c r="AA36" s="17">
        <f>MIN(N($D$9),Y36+Z36)</f>
        <v/>
      </c>
      <c r="AB36" s="17">
        <f>MIN((Y36+Z36-AA36),MAX(0,AN36-(IF(IF($E$6="",99,$E$6)&lt;IF($E$9="",99,$E$9),J36+K36-L36,0)+IF(IF($E$7="",99,$E$7)&lt;IF($E$9="",99,$E$9),O36+P36-Q36,0)+IF(IF($E$8="",99,$E$8)&lt;IF($E$9="",99,$E$9),T36+U36-V36,0)+IF(IF($E$10="",99,$E$10)&lt;IF($E$9="",99,$E$9),AD36+AE36-AF36,0)+IF(IF($E$11="",99,$E$11)&lt;IF($E$9="",99,$E$9),AI36+AJ36-AK36,0))))</f>
        <v/>
      </c>
      <c r="AC36" s="17">
        <f>ROUND((Y36+Z36-AA36)-AB36,2)</f>
        <v/>
      </c>
      <c r="AD36" s="17">
        <f>AH35</f>
        <v/>
      </c>
      <c r="AE36" s="17">
        <f>AD36*N($C$10)/12</f>
        <v/>
      </c>
      <c r="AF36" s="17">
        <f>MIN(N($D$10),AD36+AE36)</f>
        <v/>
      </c>
      <c r="AG36" s="17">
        <f>MIN((AD36+AE36-AF36),MAX(0,AN36-(IF(IF($E$6="",99,$E$6)&lt;IF($E$10="",99,$E$10),J36+K36-L36,0)+IF(IF($E$7="",99,$E$7)&lt;IF($E$10="",99,$E$10),O36+P36-Q36,0)+IF(IF($E$8="",99,$E$8)&lt;IF($E$10="",99,$E$10),T36+U36-V36,0)+IF(IF($E$9="",99,$E$9)&lt;IF($E$10="",99,$E$10),Y36+Z36-AA36,0)+IF(IF($E$11="",99,$E$11)&lt;IF($E$10="",99,$E$10),AI36+AJ36-AK36,0))))</f>
        <v/>
      </c>
      <c r="AH36" s="17">
        <f>ROUND((AD36+AE36-AF36)-AG36,2)</f>
        <v/>
      </c>
      <c r="AI36" s="17">
        <f>AM35</f>
        <v/>
      </c>
      <c r="AJ36" s="17">
        <f>AI36*N($C$11)/12</f>
        <v/>
      </c>
      <c r="AK36" s="17">
        <f>MIN(N($D$11),AI36+AJ36)</f>
        <v/>
      </c>
      <c r="AL36" s="17">
        <f>MIN((AI36+AJ36-AK36),MAX(0,AN36-(IF(IF($E$6="",99,$E$6)&lt;IF($E$11="",99,$E$11),J36+K36-L36,0)+IF(IF($E$7="",99,$E$7)&lt;IF($E$11="",99,$E$11),O36+P36-Q36,0)+IF(IF($E$8="",99,$E$8)&lt;IF($E$11="",99,$E$11),T36+U36-V36,0)+IF(IF($E$9="",99,$E$9)&lt;IF($E$11="",99,$E$11),Y36+Z36-AA36,0)+IF(IF($E$10="",99,$E$10)&lt;IF($E$11="",99,$E$11),AD36+AE36-AF36,0))))</f>
        <v/>
      </c>
      <c r="AM36" s="17">
        <f>ROUND((AI36+AJ36-AK36)-AL36,2)</f>
        <v/>
      </c>
      <c r="AN36" s="17">
        <f>MAX(0,N($B$13)-(L36+Q36+V36+AA36+AF36+AK36))</f>
        <v/>
      </c>
      <c r="AO36" s="17">
        <f>N36+S36+X36+AC36+AH36+AM36</f>
        <v/>
      </c>
    </row>
    <row r="37">
      <c r="I37" s="16" t="n">
        <v>32</v>
      </c>
      <c r="J37" s="17">
        <f>N36</f>
        <v/>
      </c>
      <c r="K37" s="17">
        <f>J37*N($C$6)/12</f>
        <v/>
      </c>
      <c r="L37" s="17">
        <f>MIN(N($D$6),J37+K37)</f>
        <v/>
      </c>
      <c r="M37" s="17">
        <f>MIN((J37+K37-L37),MAX(0,AN37-(IF(IF($E$7="",99,$E$7)&lt;IF($E$6="",99,$E$6),O37+P37-Q37,0)+IF(IF($E$8="",99,$E$8)&lt;IF($E$6="",99,$E$6),T37+U37-V37,0)+IF(IF($E$9="",99,$E$9)&lt;IF($E$6="",99,$E$6),Y37+Z37-AA37,0)+IF(IF($E$10="",99,$E$10)&lt;IF($E$6="",99,$E$6),AD37+AE37-AF37,0)+IF(IF($E$11="",99,$E$11)&lt;IF($E$6="",99,$E$6),AI37+AJ37-AK37,0))))</f>
        <v/>
      </c>
      <c r="N37" s="17">
        <f>ROUND((J37+K37-L37)-M37,2)</f>
        <v/>
      </c>
      <c r="O37" s="17">
        <f>S36</f>
        <v/>
      </c>
      <c r="P37" s="17">
        <f>O37*N($C$7)/12</f>
        <v/>
      </c>
      <c r="Q37" s="17">
        <f>MIN(N($D$7),O37+P37)</f>
        <v/>
      </c>
      <c r="R37" s="17">
        <f>MIN((O37+P37-Q37),MAX(0,AN37-(IF(IF($E$6="",99,$E$6)&lt;IF($E$7="",99,$E$7),J37+K37-L37,0)+IF(IF($E$8="",99,$E$8)&lt;IF($E$7="",99,$E$7),T37+U37-V37,0)+IF(IF($E$9="",99,$E$9)&lt;IF($E$7="",99,$E$7),Y37+Z37-AA37,0)+IF(IF($E$10="",99,$E$10)&lt;IF($E$7="",99,$E$7),AD37+AE37-AF37,0)+IF(IF($E$11="",99,$E$11)&lt;IF($E$7="",99,$E$7),AI37+AJ37-AK37,0))))</f>
        <v/>
      </c>
      <c r="S37" s="17">
        <f>ROUND((O37+P37-Q37)-R37,2)</f>
        <v/>
      </c>
      <c r="T37" s="17">
        <f>X36</f>
        <v/>
      </c>
      <c r="U37" s="17">
        <f>T37*N($C$8)/12</f>
        <v/>
      </c>
      <c r="V37" s="17">
        <f>MIN(N($D$8),T37+U37)</f>
        <v/>
      </c>
      <c r="W37" s="17">
        <f>MIN((T37+U37-V37),MAX(0,AN37-(IF(IF($E$6="",99,$E$6)&lt;IF($E$8="",99,$E$8),J37+K37-L37,0)+IF(IF($E$7="",99,$E$7)&lt;IF($E$8="",99,$E$8),O37+P37-Q37,0)+IF(IF($E$9="",99,$E$9)&lt;IF($E$8="",99,$E$8),Y37+Z37-AA37,0)+IF(IF($E$10="",99,$E$10)&lt;IF($E$8="",99,$E$8),AD37+AE37-AF37,0)+IF(IF($E$11="",99,$E$11)&lt;IF($E$8="",99,$E$8),AI37+AJ37-AK37,0))))</f>
        <v/>
      </c>
      <c r="X37" s="17">
        <f>ROUND((T37+U37-V37)-W37,2)</f>
        <v/>
      </c>
      <c r="Y37" s="17">
        <f>AC36</f>
        <v/>
      </c>
      <c r="Z37" s="17">
        <f>Y37*N($C$9)/12</f>
        <v/>
      </c>
      <c r="AA37" s="17">
        <f>MIN(N($D$9),Y37+Z37)</f>
        <v/>
      </c>
      <c r="AB37" s="17">
        <f>MIN((Y37+Z37-AA37),MAX(0,AN37-(IF(IF($E$6="",99,$E$6)&lt;IF($E$9="",99,$E$9),J37+K37-L37,0)+IF(IF($E$7="",99,$E$7)&lt;IF($E$9="",99,$E$9),O37+P37-Q37,0)+IF(IF($E$8="",99,$E$8)&lt;IF($E$9="",99,$E$9),T37+U37-V37,0)+IF(IF($E$10="",99,$E$10)&lt;IF($E$9="",99,$E$9),AD37+AE37-AF37,0)+IF(IF($E$11="",99,$E$11)&lt;IF($E$9="",99,$E$9),AI37+AJ37-AK37,0))))</f>
        <v/>
      </c>
      <c r="AC37" s="17">
        <f>ROUND((Y37+Z37-AA37)-AB37,2)</f>
        <v/>
      </c>
      <c r="AD37" s="17">
        <f>AH36</f>
        <v/>
      </c>
      <c r="AE37" s="17">
        <f>AD37*N($C$10)/12</f>
        <v/>
      </c>
      <c r="AF37" s="17">
        <f>MIN(N($D$10),AD37+AE37)</f>
        <v/>
      </c>
      <c r="AG37" s="17">
        <f>MIN((AD37+AE37-AF37),MAX(0,AN37-(IF(IF($E$6="",99,$E$6)&lt;IF($E$10="",99,$E$10),J37+K37-L37,0)+IF(IF($E$7="",99,$E$7)&lt;IF($E$10="",99,$E$10),O37+P37-Q37,0)+IF(IF($E$8="",99,$E$8)&lt;IF($E$10="",99,$E$10),T37+U37-V37,0)+IF(IF($E$9="",99,$E$9)&lt;IF($E$10="",99,$E$10),Y37+Z37-AA37,0)+IF(IF($E$11="",99,$E$11)&lt;IF($E$10="",99,$E$10),AI37+AJ37-AK37,0))))</f>
        <v/>
      </c>
      <c r="AH37" s="17">
        <f>ROUND((AD37+AE37-AF37)-AG37,2)</f>
        <v/>
      </c>
      <c r="AI37" s="17">
        <f>AM36</f>
        <v/>
      </c>
      <c r="AJ37" s="17">
        <f>AI37*N($C$11)/12</f>
        <v/>
      </c>
      <c r="AK37" s="17">
        <f>MIN(N($D$11),AI37+AJ37)</f>
        <v/>
      </c>
      <c r="AL37" s="17">
        <f>MIN((AI37+AJ37-AK37),MAX(0,AN37-(IF(IF($E$6="",99,$E$6)&lt;IF($E$11="",99,$E$11),J37+K37-L37,0)+IF(IF($E$7="",99,$E$7)&lt;IF($E$11="",99,$E$11),O37+P37-Q37,0)+IF(IF($E$8="",99,$E$8)&lt;IF($E$11="",99,$E$11),T37+U37-V37,0)+IF(IF($E$9="",99,$E$9)&lt;IF($E$11="",99,$E$11),Y37+Z37-AA37,0)+IF(IF($E$10="",99,$E$10)&lt;IF($E$11="",99,$E$11),AD37+AE37-AF37,0))))</f>
        <v/>
      </c>
      <c r="AM37" s="17">
        <f>ROUND((AI37+AJ37-AK37)-AL37,2)</f>
        <v/>
      </c>
      <c r="AN37" s="17">
        <f>MAX(0,N($B$13)-(L37+Q37+V37+AA37+AF37+AK37))</f>
        <v/>
      </c>
      <c r="AO37" s="17">
        <f>N37+S37+X37+AC37+AH37+AM37</f>
        <v/>
      </c>
    </row>
    <row r="38">
      <c r="I38" s="16" t="n">
        <v>33</v>
      </c>
      <c r="J38" s="17">
        <f>N37</f>
        <v/>
      </c>
      <c r="K38" s="17">
        <f>J38*N($C$6)/12</f>
        <v/>
      </c>
      <c r="L38" s="17">
        <f>MIN(N($D$6),J38+K38)</f>
        <v/>
      </c>
      <c r="M38" s="17">
        <f>MIN((J38+K38-L38),MAX(0,AN38-(IF(IF($E$7="",99,$E$7)&lt;IF($E$6="",99,$E$6),O38+P38-Q38,0)+IF(IF($E$8="",99,$E$8)&lt;IF($E$6="",99,$E$6),T38+U38-V38,0)+IF(IF($E$9="",99,$E$9)&lt;IF($E$6="",99,$E$6),Y38+Z38-AA38,0)+IF(IF($E$10="",99,$E$10)&lt;IF($E$6="",99,$E$6),AD38+AE38-AF38,0)+IF(IF($E$11="",99,$E$11)&lt;IF($E$6="",99,$E$6),AI38+AJ38-AK38,0))))</f>
        <v/>
      </c>
      <c r="N38" s="17">
        <f>ROUND((J38+K38-L38)-M38,2)</f>
        <v/>
      </c>
      <c r="O38" s="17">
        <f>S37</f>
        <v/>
      </c>
      <c r="P38" s="17">
        <f>O38*N($C$7)/12</f>
        <v/>
      </c>
      <c r="Q38" s="17">
        <f>MIN(N($D$7),O38+P38)</f>
        <v/>
      </c>
      <c r="R38" s="17">
        <f>MIN((O38+P38-Q38),MAX(0,AN38-(IF(IF($E$6="",99,$E$6)&lt;IF($E$7="",99,$E$7),J38+K38-L38,0)+IF(IF($E$8="",99,$E$8)&lt;IF($E$7="",99,$E$7),T38+U38-V38,0)+IF(IF($E$9="",99,$E$9)&lt;IF($E$7="",99,$E$7),Y38+Z38-AA38,0)+IF(IF($E$10="",99,$E$10)&lt;IF($E$7="",99,$E$7),AD38+AE38-AF38,0)+IF(IF($E$11="",99,$E$11)&lt;IF($E$7="",99,$E$7),AI38+AJ38-AK38,0))))</f>
        <v/>
      </c>
      <c r="S38" s="17">
        <f>ROUND((O38+P38-Q38)-R38,2)</f>
        <v/>
      </c>
      <c r="T38" s="17">
        <f>X37</f>
        <v/>
      </c>
      <c r="U38" s="17">
        <f>T38*N($C$8)/12</f>
        <v/>
      </c>
      <c r="V38" s="17">
        <f>MIN(N($D$8),T38+U38)</f>
        <v/>
      </c>
      <c r="W38" s="17">
        <f>MIN((T38+U38-V38),MAX(0,AN38-(IF(IF($E$6="",99,$E$6)&lt;IF($E$8="",99,$E$8),J38+K38-L38,0)+IF(IF($E$7="",99,$E$7)&lt;IF($E$8="",99,$E$8),O38+P38-Q38,0)+IF(IF($E$9="",99,$E$9)&lt;IF($E$8="",99,$E$8),Y38+Z38-AA38,0)+IF(IF($E$10="",99,$E$10)&lt;IF($E$8="",99,$E$8),AD38+AE38-AF38,0)+IF(IF($E$11="",99,$E$11)&lt;IF($E$8="",99,$E$8),AI38+AJ38-AK38,0))))</f>
        <v/>
      </c>
      <c r="X38" s="17">
        <f>ROUND((T38+U38-V38)-W38,2)</f>
        <v/>
      </c>
      <c r="Y38" s="17">
        <f>AC37</f>
        <v/>
      </c>
      <c r="Z38" s="17">
        <f>Y38*N($C$9)/12</f>
        <v/>
      </c>
      <c r="AA38" s="17">
        <f>MIN(N($D$9),Y38+Z38)</f>
        <v/>
      </c>
      <c r="AB38" s="17">
        <f>MIN((Y38+Z38-AA38),MAX(0,AN38-(IF(IF($E$6="",99,$E$6)&lt;IF($E$9="",99,$E$9),J38+K38-L38,0)+IF(IF($E$7="",99,$E$7)&lt;IF($E$9="",99,$E$9),O38+P38-Q38,0)+IF(IF($E$8="",99,$E$8)&lt;IF($E$9="",99,$E$9),T38+U38-V38,0)+IF(IF($E$10="",99,$E$10)&lt;IF($E$9="",99,$E$9),AD38+AE38-AF38,0)+IF(IF($E$11="",99,$E$11)&lt;IF($E$9="",99,$E$9),AI38+AJ38-AK38,0))))</f>
        <v/>
      </c>
      <c r="AC38" s="17">
        <f>ROUND((Y38+Z38-AA38)-AB38,2)</f>
        <v/>
      </c>
      <c r="AD38" s="17">
        <f>AH37</f>
        <v/>
      </c>
      <c r="AE38" s="17">
        <f>AD38*N($C$10)/12</f>
        <v/>
      </c>
      <c r="AF38" s="17">
        <f>MIN(N($D$10),AD38+AE38)</f>
        <v/>
      </c>
      <c r="AG38" s="17">
        <f>MIN((AD38+AE38-AF38),MAX(0,AN38-(IF(IF($E$6="",99,$E$6)&lt;IF($E$10="",99,$E$10),J38+K38-L38,0)+IF(IF($E$7="",99,$E$7)&lt;IF($E$10="",99,$E$10),O38+P38-Q38,0)+IF(IF($E$8="",99,$E$8)&lt;IF($E$10="",99,$E$10),T38+U38-V38,0)+IF(IF($E$9="",99,$E$9)&lt;IF($E$10="",99,$E$10),Y38+Z38-AA38,0)+IF(IF($E$11="",99,$E$11)&lt;IF($E$10="",99,$E$10),AI38+AJ38-AK38,0))))</f>
        <v/>
      </c>
      <c r="AH38" s="17">
        <f>ROUND((AD38+AE38-AF38)-AG38,2)</f>
        <v/>
      </c>
      <c r="AI38" s="17">
        <f>AM37</f>
        <v/>
      </c>
      <c r="AJ38" s="17">
        <f>AI38*N($C$11)/12</f>
        <v/>
      </c>
      <c r="AK38" s="17">
        <f>MIN(N($D$11),AI38+AJ38)</f>
        <v/>
      </c>
      <c r="AL38" s="17">
        <f>MIN((AI38+AJ38-AK38),MAX(0,AN38-(IF(IF($E$6="",99,$E$6)&lt;IF($E$11="",99,$E$11),J38+K38-L38,0)+IF(IF($E$7="",99,$E$7)&lt;IF($E$11="",99,$E$11),O38+P38-Q38,0)+IF(IF($E$8="",99,$E$8)&lt;IF($E$11="",99,$E$11),T38+U38-V38,0)+IF(IF($E$9="",99,$E$9)&lt;IF($E$11="",99,$E$11),Y38+Z38-AA38,0)+IF(IF($E$10="",99,$E$10)&lt;IF($E$11="",99,$E$11),AD38+AE38-AF38,0))))</f>
        <v/>
      </c>
      <c r="AM38" s="17">
        <f>ROUND((AI38+AJ38-AK38)-AL38,2)</f>
        <v/>
      </c>
      <c r="AN38" s="17">
        <f>MAX(0,N($B$13)-(L38+Q38+V38+AA38+AF38+AK38))</f>
        <v/>
      </c>
      <c r="AO38" s="17">
        <f>N38+S38+X38+AC38+AH38+AM38</f>
        <v/>
      </c>
    </row>
    <row r="39">
      <c r="I39" s="16" t="n">
        <v>34</v>
      </c>
      <c r="J39" s="17">
        <f>N38</f>
        <v/>
      </c>
      <c r="K39" s="17">
        <f>J39*N($C$6)/12</f>
        <v/>
      </c>
      <c r="L39" s="17">
        <f>MIN(N($D$6),J39+K39)</f>
        <v/>
      </c>
      <c r="M39" s="17">
        <f>MIN((J39+K39-L39),MAX(0,AN39-(IF(IF($E$7="",99,$E$7)&lt;IF($E$6="",99,$E$6),O39+P39-Q39,0)+IF(IF($E$8="",99,$E$8)&lt;IF($E$6="",99,$E$6),T39+U39-V39,0)+IF(IF($E$9="",99,$E$9)&lt;IF($E$6="",99,$E$6),Y39+Z39-AA39,0)+IF(IF($E$10="",99,$E$10)&lt;IF($E$6="",99,$E$6),AD39+AE39-AF39,0)+IF(IF($E$11="",99,$E$11)&lt;IF($E$6="",99,$E$6),AI39+AJ39-AK39,0))))</f>
        <v/>
      </c>
      <c r="N39" s="17">
        <f>ROUND((J39+K39-L39)-M39,2)</f>
        <v/>
      </c>
      <c r="O39" s="17">
        <f>S38</f>
        <v/>
      </c>
      <c r="P39" s="17">
        <f>O39*N($C$7)/12</f>
        <v/>
      </c>
      <c r="Q39" s="17">
        <f>MIN(N($D$7),O39+P39)</f>
        <v/>
      </c>
      <c r="R39" s="17">
        <f>MIN((O39+P39-Q39),MAX(0,AN39-(IF(IF($E$6="",99,$E$6)&lt;IF($E$7="",99,$E$7),J39+K39-L39,0)+IF(IF($E$8="",99,$E$8)&lt;IF($E$7="",99,$E$7),T39+U39-V39,0)+IF(IF($E$9="",99,$E$9)&lt;IF($E$7="",99,$E$7),Y39+Z39-AA39,0)+IF(IF($E$10="",99,$E$10)&lt;IF($E$7="",99,$E$7),AD39+AE39-AF39,0)+IF(IF($E$11="",99,$E$11)&lt;IF($E$7="",99,$E$7),AI39+AJ39-AK39,0))))</f>
        <v/>
      </c>
      <c r="S39" s="17">
        <f>ROUND((O39+P39-Q39)-R39,2)</f>
        <v/>
      </c>
      <c r="T39" s="17">
        <f>X38</f>
        <v/>
      </c>
      <c r="U39" s="17">
        <f>T39*N($C$8)/12</f>
        <v/>
      </c>
      <c r="V39" s="17">
        <f>MIN(N($D$8),T39+U39)</f>
        <v/>
      </c>
      <c r="W39" s="17">
        <f>MIN((T39+U39-V39),MAX(0,AN39-(IF(IF($E$6="",99,$E$6)&lt;IF($E$8="",99,$E$8),J39+K39-L39,0)+IF(IF($E$7="",99,$E$7)&lt;IF($E$8="",99,$E$8),O39+P39-Q39,0)+IF(IF($E$9="",99,$E$9)&lt;IF($E$8="",99,$E$8),Y39+Z39-AA39,0)+IF(IF($E$10="",99,$E$10)&lt;IF($E$8="",99,$E$8),AD39+AE39-AF39,0)+IF(IF($E$11="",99,$E$11)&lt;IF($E$8="",99,$E$8),AI39+AJ39-AK39,0))))</f>
        <v/>
      </c>
      <c r="X39" s="17">
        <f>ROUND((T39+U39-V39)-W39,2)</f>
        <v/>
      </c>
      <c r="Y39" s="17">
        <f>AC38</f>
        <v/>
      </c>
      <c r="Z39" s="17">
        <f>Y39*N($C$9)/12</f>
        <v/>
      </c>
      <c r="AA39" s="17">
        <f>MIN(N($D$9),Y39+Z39)</f>
        <v/>
      </c>
      <c r="AB39" s="17">
        <f>MIN((Y39+Z39-AA39),MAX(0,AN39-(IF(IF($E$6="",99,$E$6)&lt;IF($E$9="",99,$E$9),J39+K39-L39,0)+IF(IF($E$7="",99,$E$7)&lt;IF($E$9="",99,$E$9),O39+P39-Q39,0)+IF(IF($E$8="",99,$E$8)&lt;IF($E$9="",99,$E$9),T39+U39-V39,0)+IF(IF($E$10="",99,$E$10)&lt;IF($E$9="",99,$E$9),AD39+AE39-AF39,0)+IF(IF($E$11="",99,$E$11)&lt;IF($E$9="",99,$E$9),AI39+AJ39-AK39,0))))</f>
        <v/>
      </c>
      <c r="AC39" s="17">
        <f>ROUND((Y39+Z39-AA39)-AB39,2)</f>
        <v/>
      </c>
      <c r="AD39" s="17">
        <f>AH38</f>
        <v/>
      </c>
      <c r="AE39" s="17">
        <f>AD39*N($C$10)/12</f>
        <v/>
      </c>
      <c r="AF39" s="17">
        <f>MIN(N($D$10),AD39+AE39)</f>
        <v/>
      </c>
      <c r="AG39" s="17">
        <f>MIN((AD39+AE39-AF39),MAX(0,AN39-(IF(IF($E$6="",99,$E$6)&lt;IF($E$10="",99,$E$10),J39+K39-L39,0)+IF(IF($E$7="",99,$E$7)&lt;IF($E$10="",99,$E$10),O39+P39-Q39,0)+IF(IF($E$8="",99,$E$8)&lt;IF($E$10="",99,$E$10),T39+U39-V39,0)+IF(IF($E$9="",99,$E$9)&lt;IF($E$10="",99,$E$10),Y39+Z39-AA39,0)+IF(IF($E$11="",99,$E$11)&lt;IF($E$10="",99,$E$10),AI39+AJ39-AK39,0))))</f>
        <v/>
      </c>
      <c r="AH39" s="17">
        <f>ROUND((AD39+AE39-AF39)-AG39,2)</f>
        <v/>
      </c>
      <c r="AI39" s="17">
        <f>AM38</f>
        <v/>
      </c>
      <c r="AJ39" s="17">
        <f>AI39*N($C$11)/12</f>
        <v/>
      </c>
      <c r="AK39" s="17">
        <f>MIN(N($D$11),AI39+AJ39)</f>
        <v/>
      </c>
      <c r="AL39" s="17">
        <f>MIN((AI39+AJ39-AK39),MAX(0,AN39-(IF(IF($E$6="",99,$E$6)&lt;IF($E$11="",99,$E$11),J39+K39-L39,0)+IF(IF($E$7="",99,$E$7)&lt;IF($E$11="",99,$E$11),O39+P39-Q39,0)+IF(IF($E$8="",99,$E$8)&lt;IF($E$11="",99,$E$11),T39+U39-V39,0)+IF(IF($E$9="",99,$E$9)&lt;IF($E$11="",99,$E$11),Y39+Z39-AA39,0)+IF(IF($E$10="",99,$E$10)&lt;IF($E$11="",99,$E$11),AD39+AE39-AF39,0))))</f>
        <v/>
      </c>
      <c r="AM39" s="17">
        <f>ROUND((AI39+AJ39-AK39)-AL39,2)</f>
        <v/>
      </c>
      <c r="AN39" s="17">
        <f>MAX(0,N($B$13)-(L39+Q39+V39+AA39+AF39+AK39))</f>
        <v/>
      </c>
      <c r="AO39" s="17">
        <f>N39+S39+X39+AC39+AH39+AM39</f>
        <v/>
      </c>
    </row>
    <row r="40">
      <c r="I40" s="16" t="n">
        <v>35</v>
      </c>
      <c r="J40" s="17">
        <f>N39</f>
        <v/>
      </c>
      <c r="K40" s="17">
        <f>J40*N($C$6)/12</f>
        <v/>
      </c>
      <c r="L40" s="17">
        <f>MIN(N($D$6),J40+K40)</f>
        <v/>
      </c>
      <c r="M40" s="17">
        <f>MIN((J40+K40-L40),MAX(0,AN40-(IF(IF($E$7="",99,$E$7)&lt;IF($E$6="",99,$E$6),O40+P40-Q40,0)+IF(IF($E$8="",99,$E$8)&lt;IF($E$6="",99,$E$6),T40+U40-V40,0)+IF(IF($E$9="",99,$E$9)&lt;IF($E$6="",99,$E$6),Y40+Z40-AA40,0)+IF(IF($E$10="",99,$E$10)&lt;IF($E$6="",99,$E$6),AD40+AE40-AF40,0)+IF(IF($E$11="",99,$E$11)&lt;IF($E$6="",99,$E$6),AI40+AJ40-AK40,0))))</f>
        <v/>
      </c>
      <c r="N40" s="17">
        <f>ROUND((J40+K40-L40)-M40,2)</f>
        <v/>
      </c>
      <c r="O40" s="17">
        <f>S39</f>
        <v/>
      </c>
      <c r="P40" s="17">
        <f>O40*N($C$7)/12</f>
        <v/>
      </c>
      <c r="Q40" s="17">
        <f>MIN(N($D$7),O40+P40)</f>
        <v/>
      </c>
      <c r="R40" s="17">
        <f>MIN((O40+P40-Q40),MAX(0,AN40-(IF(IF($E$6="",99,$E$6)&lt;IF($E$7="",99,$E$7),J40+K40-L40,0)+IF(IF($E$8="",99,$E$8)&lt;IF($E$7="",99,$E$7),T40+U40-V40,0)+IF(IF($E$9="",99,$E$9)&lt;IF($E$7="",99,$E$7),Y40+Z40-AA40,0)+IF(IF($E$10="",99,$E$10)&lt;IF($E$7="",99,$E$7),AD40+AE40-AF40,0)+IF(IF($E$11="",99,$E$11)&lt;IF($E$7="",99,$E$7),AI40+AJ40-AK40,0))))</f>
        <v/>
      </c>
      <c r="S40" s="17">
        <f>ROUND((O40+P40-Q40)-R40,2)</f>
        <v/>
      </c>
      <c r="T40" s="17">
        <f>X39</f>
        <v/>
      </c>
      <c r="U40" s="17">
        <f>T40*N($C$8)/12</f>
        <v/>
      </c>
      <c r="V40" s="17">
        <f>MIN(N($D$8),T40+U40)</f>
        <v/>
      </c>
      <c r="W40" s="17">
        <f>MIN((T40+U40-V40),MAX(0,AN40-(IF(IF($E$6="",99,$E$6)&lt;IF($E$8="",99,$E$8),J40+K40-L40,0)+IF(IF($E$7="",99,$E$7)&lt;IF($E$8="",99,$E$8),O40+P40-Q40,0)+IF(IF($E$9="",99,$E$9)&lt;IF($E$8="",99,$E$8),Y40+Z40-AA40,0)+IF(IF($E$10="",99,$E$10)&lt;IF($E$8="",99,$E$8),AD40+AE40-AF40,0)+IF(IF($E$11="",99,$E$11)&lt;IF($E$8="",99,$E$8),AI40+AJ40-AK40,0))))</f>
        <v/>
      </c>
      <c r="X40" s="17">
        <f>ROUND((T40+U40-V40)-W40,2)</f>
        <v/>
      </c>
      <c r="Y40" s="17">
        <f>AC39</f>
        <v/>
      </c>
      <c r="Z40" s="17">
        <f>Y40*N($C$9)/12</f>
        <v/>
      </c>
      <c r="AA40" s="17">
        <f>MIN(N($D$9),Y40+Z40)</f>
        <v/>
      </c>
      <c r="AB40" s="17">
        <f>MIN((Y40+Z40-AA40),MAX(0,AN40-(IF(IF($E$6="",99,$E$6)&lt;IF($E$9="",99,$E$9),J40+K40-L40,0)+IF(IF($E$7="",99,$E$7)&lt;IF($E$9="",99,$E$9),O40+P40-Q40,0)+IF(IF($E$8="",99,$E$8)&lt;IF($E$9="",99,$E$9),T40+U40-V40,0)+IF(IF($E$10="",99,$E$10)&lt;IF($E$9="",99,$E$9),AD40+AE40-AF40,0)+IF(IF($E$11="",99,$E$11)&lt;IF($E$9="",99,$E$9),AI40+AJ40-AK40,0))))</f>
        <v/>
      </c>
      <c r="AC40" s="17">
        <f>ROUND((Y40+Z40-AA40)-AB40,2)</f>
        <v/>
      </c>
      <c r="AD40" s="17">
        <f>AH39</f>
        <v/>
      </c>
      <c r="AE40" s="17">
        <f>AD40*N($C$10)/12</f>
        <v/>
      </c>
      <c r="AF40" s="17">
        <f>MIN(N($D$10),AD40+AE40)</f>
        <v/>
      </c>
      <c r="AG40" s="17">
        <f>MIN((AD40+AE40-AF40),MAX(0,AN40-(IF(IF($E$6="",99,$E$6)&lt;IF($E$10="",99,$E$10),J40+K40-L40,0)+IF(IF($E$7="",99,$E$7)&lt;IF($E$10="",99,$E$10),O40+P40-Q40,0)+IF(IF($E$8="",99,$E$8)&lt;IF($E$10="",99,$E$10),T40+U40-V40,0)+IF(IF($E$9="",99,$E$9)&lt;IF($E$10="",99,$E$10),Y40+Z40-AA40,0)+IF(IF($E$11="",99,$E$11)&lt;IF($E$10="",99,$E$10),AI40+AJ40-AK40,0))))</f>
        <v/>
      </c>
      <c r="AH40" s="17">
        <f>ROUND((AD40+AE40-AF40)-AG40,2)</f>
        <v/>
      </c>
      <c r="AI40" s="17">
        <f>AM39</f>
        <v/>
      </c>
      <c r="AJ40" s="17">
        <f>AI40*N($C$11)/12</f>
        <v/>
      </c>
      <c r="AK40" s="17">
        <f>MIN(N($D$11),AI40+AJ40)</f>
        <v/>
      </c>
      <c r="AL40" s="17">
        <f>MIN((AI40+AJ40-AK40),MAX(0,AN40-(IF(IF($E$6="",99,$E$6)&lt;IF($E$11="",99,$E$11),J40+K40-L40,0)+IF(IF($E$7="",99,$E$7)&lt;IF($E$11="",99,$E$11),O40+P40-Q40,0)+IF(IF($E$8="",99,$E$8)&lt;IF($E$11="",99,$E$11),T40+U40-V40,0)+IF(IF($E$9="",99,$E$9)&lt;IF($E$11="",99,$E$11),Y40+Z40-AA40,0)+IF(IF($E$10="",99,$E$10)&lt;IF($E$11="",99,$E$11),AD40+AE40-AF40,0))))</f>
        <v/>
      </c>
      <c r="AM40" s="17">
        <f>ROUND((AI40+AJ40-AK40)-AL40,2)</f>
        <v/>
      </c>
      <c r="AN40" s="17">
        <f>MAX(0,N($B$13)-(L40+Q40+V40+AA40+AF40+AK40))</f>
        <v/>
      </c>
      <c r="AO40" s="17">
        <f>N40+S40+X40+AC40+AH40+AM40</f>
        <v/>
      </c>
    </row>
    <row r="41">
      <c r="I41" s="16" t="n">
        <v>36</v>
      </c>
      <c r="J41" s="17">
        <f>N40</f>
        <v/>
      </c>
      <c r="K41" s="17">
        <f>J41*N($C$6)/12</f>
        <v/>
      </c>
      <c r="L41" s="17">
        <f>MIN(N($D$6),J41+K41)</f>
        <v/>
      </c>
      <c r="M41" s="17">
        <f>MIN((J41+K41-L41),MAX(0,AN41-(IF(IF($E$7="",99,$E$7)&lt;IF($E$6="",99,$E$6),O41+P41-Q41,0)+IF(IF($E$8="",99,$E$8)&lt;IF($E$6="",99,$E$6),T41+U41-V41,0)+IF(IF($E$9="",99,$E$9)&lt;IF($E$6="",99,$E$6),Y41+Z41-AA41,0)+IF(IF($E$10="",99,$E$10)&lt;IF($E$6="",99,$E$6),AD41+AE41-AF41,0)+IF(IF($E$11="",99,$E$11)&lt;IF($E$6="",99,$E$6),AI41+AJ41-AK41,0))))</f>
        <v/>
      </c>
      <c r="N41" s="17">
        <f>ROUND((J41+K41-L41)-M41,2)</f>
        <v/>
      </c>
      <c r="O41" s="17">
        <f>S40</f>
        <v/>
      </c>
      <c r="P41" s="17">
        <f>O41*N($C$7)/12</f>
        <v/>
      </c>
      <c r="Q41" s="17">
        <f>MIN(N($D$7),O41+P41)</f>
        <v/>
      </c>
      <c r="R41" s="17">
        <f>MIN((O41+P41-Q41),MAX(0,AN41-(IF(IF($E$6="",99,$E$6)&lt;IF($E$7="",99,$E$7),J41+K41-L41,0)+IF(IF($E$8="",99,$E$8)&lt;IF($E$7="",99,$E$7),T41+U41-V41,0)+IF(IF($E$9="",99,$E$9)&lt;IF($E$7="",99,$E$7),Y41+Z41-AA41,0)+IF(IF($E$10="",99,$E$10)&lt;IF($E$7="",99,$E$7),AD41+AE41-AF41,0)+IF(IF($E$11="",99,$E$11)&lt;IF($E$7="",99,$E$7),AI41+AJ41-AK41,0))))</f>
        <v/>
      </c>
      <c r="S41" s="17">
        <f>ROUND((O41+P41-Q41)-R41,2)</f>
        <v/>
      </c>
      <c r="T41" s="17">
        <f>X40</f>
        <v/>
      </c>
      <c r="U41" s="17">
        <f>T41*N($C$8)/12</f>
        <v/>
      </c>
      <c r="V41" s="17">
        <f>MIN(N($D$8),T41+U41)</f>
        <v/>
      </c>
      <c r="W41" s="17">
        <f>MIN((T41+U41-V41),MAX(0,AN41-(IF(IF($E$6="",99,$E$6)&lt;IF($E$8="",99,$E$8),J41+K41-L41,0)+IF(IF($E$7="",99,$E$7)&lt;IF($E$8="",99,$E$8),O41+P41-Q41,0)+IF(IF($E$9="",99,$E$9)&lt;IF($E$8="",99,$E$8),Y41+Z41-AA41,0)+IF(IF($E$10="",99,$E$10)&lt;IF($E$8="",99,$E$8),AD41+AE41-AF41,0)+IF(IF($E$11="",99,$E$11)&lt;IF($E$8="",99,$E$8),AI41+AJ41-AK41,0))))</f>
        <v/>
      </c>
      <c r="X41" s="17">
        <f>ROUND((T41+U41-V41)-W41,2)</f>
        <v/>
      </c>
      <c r="Y41" s="17">
        <f>AC40</f>
        <v/>
      </c>
      <c r="Z41" s="17">
        <f>Y41*N($C$9)/12</f>
        <v/>
      </c>
      <c r="AA41" s="17">
        <f>MIN(N($D$9),Y41+Z41)</f>
        <v/>
      </c>
      <c r="AB41" s="17">
        <f>MIN((Y41+Z41-AA41),MAX(0,AN41-(IF(IF($E$6="",99,$E$6)&lt;IF($E$9="",99,$E$9),J41+K41-L41,0)+IF(IF($E$7="",99,$E$7)&lt;IF($E$9="",99,$E$9),O41+P41-Q41,0)+IF(IF($E$8="",99,$E$8)&lt;IF($E$9="",99,$E$9),T41+U41-V41,0)+IF(IF($E$10="",99,$E$10)&lt;IF($E$9="",99,$E$9),AD41+AE41-AF41,0)+IF(IF($E$11="",99,$E$11)&lt;IF($E$9="",99,$E$9),AI41+AJ41-AK41,0))))</f>
        <v/>
      </c>
      <c r="AC41" s="17">
        <f>ROUND((Y41+Z41-AA41)-AB41,2)</f>
        <v/>
      </c>
      <c r="AD41" s="17">
        <f>AH40</f>
        <v/>
      </c>
      <c r="AE41" s="17">
        <f>AD41*N($C$10)/12</f>
        <v/>
      </c>
      <c r="AF41" s="17">
        <f>MIN(N($D$10),AD41+AE41)</f>
        <v/>
      </c>
      <c r="AG41" s="17">
        <f>MIN((AD41+AE41-AF41),MAX(0,AN41-(IF(IF($E$6="",99,$E$6)&lt;IF($E$10="",99,$E$10),J41+K41-L41,0)+IF(IF($E$7="",99,$E$7)&lt;IF($E$10="",99,$E$10),O41+P41-Q41,0)+IF(IF($E$8="",99,$E$8)&lt;IF($E$10="",99,$E$10),T41+U41-V41,0)+IF(IF($E$9="",99,$E$9)&lt;IF($E$10="",99,$E$10),Y41+Z41-AA41,0)+IF(IF($E$11="",99,$E$11)&lt;IF($E$10="",99,$E$10),AI41+AJ41-AK41,0))))</f>
        <v/>
      </c>
      <c r="AH41" s="17">
        <f>ROUND((AD41+AE41-AF41)-AG41,2)</f>
        <v/>
      </c>
      <c r="AI41" s="17">
        <f>AM40</f>
        <v/>
      </c>
      <c r="AJ41" s="17">
        <f>AI41*N($C$11)/12</f>
        <v/>
      </c>
      <c r="AK41" s="17">
        <f>MIN(N($D$11),AI41+AJ41)</f>
        <v/>
      </c>
      <c r="AL41" s="17">
        <f>MIN((AI41+AJ41-AK41),MAX(0,AN41-(IF(IF($E$6="",99,$E$6)&lt;IF($E$11="",99,$E$11),J41+K41-L41,0)+IF(IF($E$7="",99,$E$7)&lt;IF($E$11="",99,$E$11),O41+P41-Q41,0)+IF(IF($E$8="",99,$E$8)&lt;IF($E$11="",99,$E$11),T41+U41-V41,0)+IF(IF($E$9="",99,$E$9)&lt;IF($E$11="",99,$E$11),Y41+Z41-AA41,0)+IF(IF($E$10="",99,$E$10)&lt;IF($E$11="",99,$E$11),AD41+AE41-AF41,0))))</f>
        <v/>
      </c>
      <c r="AM41" s="17">
        <f>ROUND((AI41+AJ41-AK41)-AL41,2)</f>
        <v/>
      </c>
      <c r="AN41" s="17">
        <f>MAX(0,N($B$13)-(L41+Q41+V41+AA41+AF41+AK41))</f>
        <v/>
      </c>
      <c r="AO41" s="17">
        <f>N41+S41+X41+AC41+AH41+AM41</f>
        <v/>
      </c>
    </row>
    <row r="42">
      <c r="I42" s="16" t="n">
        <v>37</v>
      </c>
      <c r="J42" s="17">
        <f>N41</f>
        <v/>
      </c>
      <c r="K42" s="17">
        <f>J42*N($C$6)/12</f>
        <v/>
      </c>
      <c r="L42" s="17">
        <f>MIN(N($D$6),J42+K42)</f>
        <v/>
      </c>
      <c r="M42" s="17">
        <f>MIN((J42+K42-L42),MAX(0,AN42-(IF(IF($E$7="",99,$E$7)&lt;IF($E$6="",99,$E$6),O42+P42-Q42,0)+IF(IF($E$8="",99,$E$8)&lt;IF($E$6="",99,$E$6),T42+U42-V42,0)+IF(IF($E$9="",99,$E$9)&lt;IF($E$6="",99,$E$6),Y42+Z42-AA42,0)+IF(IF($E$10="",99,$E$10)&lt;IF($E$6="",99,$E$6),AD42+AE42-AF42,0)+IF(IF($E$11="",99,$E$11)&lt;IF($E$6="",99,$E$6),AI42+AJ42-AK42,0))))</f>
        <v/>
      </c>
      <c r="N42" s="17">
        <f>ROUND((J42+K42-L42)-M42,2)</f>
        <v/>
      </c>
      <c r="O42" s="17">
        <f>S41</f>
        <v/>
      </c>
      <c r="P42" s="17">
        <f>O42*N($C$7)/12</f>
        <v/>
      </c>
      <c r="Q42" s="17">
        <f>MIN(N($D$7),O42+P42)</f>
        <v/>
      </c>
      <c r="R42" s="17">
        <f>MIN((O42+P42-Q42),MAX(0,AN42-(IF(IF($E$6="",99,$E$6)&lt;IF($E$7="",99,$E$7),J42+K42-L42,0)+IF(IF($E$8="",99,$E$8)&lt;IF($E$7="",99,$E$7),T42+U42-V42,0)+IF(IF($E$9="",99,$E$9)&lt;IF($E$7="",99,$E$7),Y42+Z42-AA42,0)+IF(IF($E$10="",99,$E$10)&lt;IF($E$7="",99,$E$7),AD42+AE42-AF42,0)+IF(IF($E$11="",99,$E$11)&lt;IF($E$7="",99,$E$7),AI42+AJ42-AK42,0))))</f>
        <v/>
      </c>
      <c r="S42" s="17">
        <f>ROUND((O42+P42-Q42)-R42,2)</f>
        <v/>
      </c>
      <c r="T42" s="17">
        <f>X41</f>
        <v/>
      </c>
      <c r="U42" s="17">
        <f>T42*N($C$8)/12</f>
        <v/>
      </c>
      <c r="V42" s="17">
        <f>MIN(N($D$8),T42+U42)</f>
        <v/>
      </c>
      <c r="W42" s="17">
        <f>MIN((T42+U42-V42),MAX(0,AN42-(IF(IF($E$6="",99,$E$6)&lt;IF($E$8="",99,$E$8),J42+K42-L42,0)+IF(IF($E$7="",99,$E$7)&lt;IF($E$8="",99,$E$8),O42+P42-Q42,0)+IF(IF($E$9="",99,$E$9)&lt;IF($E$8="",99,$E$8),Y42+Z42-AA42,0)+IF(IF($E$10="",99,$E$10)&lt;IF($E$8="",99,$E$8),AD42+AE42-AF42,0)+IF(IF($E$11="",99,$E$11)&lt;IF($E$8="",99,$E$8),AI42+AJ42-AK42,0))))</f>
        <v/>
      </c>
      <c r="X42" s="17">
        <f>ROUND((T42+U42-V42)-W42,2)</f>
        <v/>
      </c>
      <c r="Y42" s="17">
        <f>AC41</f>
        <v/>
      </c>
      <c r="Z42" s="17">
        <f>Y42*N($C$9)/12</f>
        <v/>
      </c>
      <c r="AA42" s="17">
        <f>MIN(N($D$9),Y42+Z42)</f>
        <v/>
      </c>
      <c r="AB42" s="17">
        <f>MIN((Y42+Z42-AA42),MAX(0,AN42-(IF(IF($E$6="",99,$E$6)&lt;IF($E$9="",99,$E$9),J42+K42-L42,0)+IF(IF($E$7="",99,$E$7)&lt;IF($E$9="",99,$E$9),O42+P42-Q42,0)+IF(IF($E$8="",99,$E$8)&lt;IF($E$9="",99,$E$9),T42+U42-V42,0)+IF(IF($E$10="",99,$E$10)&lt;IF($E$9="",99,$E$9),AD42+AE42-AF42,0)+IF(IF($E$11="",99,$E$11)&lt;IF($E$9="",99,$E$9),AI42+AJ42-AK42,0))))</f>
        <v/>
      </c>
      <c r="AC42" s="17">
        <f>ROUND((Y42+Z42-AA42)-AB42,2)</f>
        <v/>
      </c>
      <c r="AD42" s="17">
        <f>AH41</f>
        <v/>
      </c>
      <c r="AE42" s="17">
        <f>AD42*N($C$10)/12</f>
        <v/>
      </c>
      <c r="AF42" s="17">
        <f>MIN(N($D$10),AD42+AE42)</f>
        <v/>
      </c>
      <c r="AG42" s="17">
        <f>MIN((AD42+AE42-AF42),MAX(0,AN42-(IF(IF($E$6="",99,$E$6)&lt;IF($E$10="",99,$E$10),J42+K42-L42,0)+IF(IF($E$7="",99,$E$7)&lt;IF($E$10="",99,$E$10),O42+P42-Q42,0)+IF(IF($E$8="",99,$E$8)&lt;IF($E$10="",99,$E$10),T42+U42-V42,0)+IF(IF($E$9="",99,$E$9)&lt;IF($E$10="",99,$E$10),Y42+Z42-AA42,0)+IF(IF($E$11="",99,$E$11)&lt;IF($E$10="",99,$E$10),AI42+AJ42-AK42,0))))</f>
        <v/>
      </c>
      <c r="AH42" s="17">
        <f>ROUND((AD42+AE42-AF42)-AG42,2)</f>
        <v/>
      </c>
      <c r="AI42" s="17">
        <f>AM41</f>
        <v/>
      </c>
      <c r="AJ42" s="17">
        <f>AI42*N($C$11)/12</f>
        <v/>
      </c>
      <c r="AK42" s="17">
        <f>MIN(N($D$11),AI42+AJ42)</f>
        <v/>
      </c>
      <c r="AL42" s="17">
        <f>MIN((AI42+AJ42-AK42),MAX(0,AN42-(IF(IF($E$6="",99,$E$6)&lt;IF($E$11="",99,$E$11),J42+K42-L42,0)+IF(IF($E$7="",99,$E$7)&lt;IF($E$11="",99,$E$11),O42+P42-Q42,0)+IF(IF($E$8="",99,$E$8)&lt;IF($E$11="",99,$E$11),T42+U42-V42,0)+IF(IF($E$9="",99,$E$9)&lt;IF($E$11="",99,$E$11),Y42+Z42-AA42,0)+IF(IF($E$10="",99,$E$10)&lt;IF($E$11="",99,$E$11),AD42+AE42-AF42,0))))</f>
        <v/>
      </c>
      <c r="AM42" s="17">
        <f>ROUND((AI42+AJ42-AK42)-AL42,2)</f>
        <v/>
      </c>
      <c r="AN42" s="17">
        <f>MAX(0,N($B$13)-(L42+Q42+V42+AA42+AF42+AK42))</f>
        <v/>
      </c>
      <c r="AO42" s="17">
        <f>N42+S42+X42+AC42+AH42+AM42</f>
        <v/>
      </c>
    </row>
    <row r="43">
      <c r="I43" s="16" t="n">
        <v>38</v>
      </c>
      <c r="J43" s="17">
        <f>N42</f>
        <v/>
      </c>
      <c r="K43" s="17">
        <f>J43*N($C$6)/12</f>
        <v/>
      </c>
      <c r="L43" s="17">
        <f>MIN(N($D$6),J43+K43)</f>
        <v/>
      </c>
      <c r="M43" s="17">
        <f>MIN((J43+K43-L43),MAX(0,AN43-(IF(IF($E$7="",99,$E$7)&lt;IF($E$6="",99,$E$6),O43+P43-Q43,0)+IF(IF($E$8="",99,$E$8)&lt;IF($E$6="",99,$E$6),T43+U43-V43,0)+IF(IF($E$9="",99,$E$9)&lt;IF($E$6="",99,$E$6),Y43+Z43-AA43,0)+IF(IF($E$10="",99,$E$10)&lt;IF($E$6="",99,$E$6),AD43+AE43-AF43,0)+IF(IF($E$11="",99,$E$11)&lt;IF($E$6="",99,$E$6),AI43+AJ43-AK43,0))))</f>
        <v/>
      </c>
      <c r="N43" s="17">
        <f>ROUND((J43+K43-L43)-M43,2)</f>
        <v/>
      </c>
      <c r="O43" s="17">
        <f>S42</f>
        <v/>
      </c>
      <c r="P43" s="17">
        <f>O43*N($C$7)/12</f>
        <v/>
      </c>
      <c r="Q43" s="17">
        <f>MIN(N($D$7),O43+P43)</f>
        <v/>
      </c>
      <c r="R43" s="17">
        <f>MIN((O43+P43-Q43),MAX(0,AN43-(IF(IF($E$6="",99,$E$6)&lt;IF($E$7="",99,$E$7),J43+K43-L43,0)+IF(IF($E$8="",99,$E$8)&lt;IF($E$7="",99,$E$7),T43+U43-V43,0)+IF(IF($E$9="",99,$E$9)&lt;IF($E$7="",99,$E$7),Y43+Z43-AA43,0)+IF(IF($E$10="",99,$E$10)&lt;IF($E$7="",99,$E$7),AD43+AE43-AF43,0)+IF(IF($E$11="",99,$E$11)&lt;IF($E$7="",99,$E$7),AI43+AJ43-AK43,0))))</f>
        <v/>
      </c>
      <c r="S43" s="17">
        <f>ROUND((O43+P43-Q43)-R43,2)</f>
        <v/>
      </c>
      <c r="T43" s="17">
        <f>X42</f>
        <v/>
      </c>
      <c r="U43" s="17">
        <f>T43*N($C$8)/12</f>
        <v/>
      </c>
      <c r="V43" s="17">
        <f>MIN(N($D$8),T43+U43)</f>
        <v/>
      </c>
      <c r="W43" s="17">
        <f>MIN((T43+U43-V43),MAX(0,AN43-(IF(IF($E$6="",99,$E$6)&lt;IF($E$8="",99,$E$8),J43+K43-L43,0)+IF(IF($E$7="",99,$E$7)&lt;IF($E$8="",99,$E$8),O43+P43-Q43,0)+IF(IF($E$9="",99,$E$9)&lt;IF($E$8="",99,$E$8),Y43+Z43-AA43,0)+IF(IF($E$10="",99,$E$10)&lt;IF($E$8="",99,$E$8),AD43+AE43-AF43,0)+IF(IF($E$11="",99,$E$11)&lt;IF($E$8="",99,$E$8),AI43+AJ43-AK43,0))))</f>
        <v/>
      </c>
      <c r="X43" s="17">
        <f>ROUND((T43+U43-V43)-W43,2)</f>
        <v/>
      </c>
      <c r="Y43" s="17">
        <f>AC42</f>
        <v/>
      </c>
      <c r="Z43" s="17">
        <f>Y43*N($C$9)/12</f>
        <v/>
      </c>
      <c r="AA43" s="17">
        <f>MIN(N($D$9),Y43+Z43)</f>
        <v/>
      </c>
      <c r="AB43" s="17">
        <f>MIN((Y43+Z43-AA43),MAX(0,AN43-(IF(IF($E$6="",99,$E$6)&lt;IF($E$9="",99,$E$9),J43+K43-L43,0)+IF(IF($E$7="",99,$E$7)&lt;IF($E$9="",99,$E$9),O43+P43-Q43,0)+IF(IF($E$8="",99,$E$8)&lt;IF($E$9="",99,$E$9),T43+U43-V43,0)+IF(IF($E$10="",99,$E$10)&lt;IF($E$9="",99,$E$9),AD43+AE43-AF43,0)+IF(IF($E$11="",99,$E$11)&lt;IF($E$9="",99,$E$9),AI43+AJ43-AK43,0))))</f>
        <v/>
      </c>
      <c r="AC43" s="17">
        <f>ROUND((Y43+Z43-AA43)-AB43,2)</f>
        <v/>
      </c>
      <c r="AD43" s="17">
        <f>AH42</f>
        <v/>
      </c>
      <c r="AE43" s="17">
        <f>AD43*N($C$10)/12</f>
        <v/>
      </c>
      <c r="AF43" s="17">
        <f>MIN(N($D$10),AD43+AE43)</f>
        <v/>
      </c>
      <c r="AG43" s="17">
        <f>MIN((AD43+AE43-AF43),MAX(0,AN43-(IF(IF($E$6="",99,$E$6)&lt;IF($E$10="",99,$E$10),J43+K43-L43,0)+IF(IF($E$7="",99,$E$7)&lt;IF($E$10="",99,$E$10),O43+P43-Q43,0)+IF(IF($E$8="",99,$E$8)&lt;IF($E$10="",99,$E$10),T43+U43-V43,0)+IF(IF($E$9="",99,$E$9)&lt;IF($E$10="",99,$E$10),Y43+Z43-AA43,0)+IF(IF($E$11="",99,$E$11)&lt;IF($E$10="",99,$E$10),AI43+AJ43-AK43,0))))</f>
        <v/>
      </c>
      <c r="AH43" s="17">
        <f>ROUND((AD43+AE43-AF43)-AG43,2)</f>
        <v/>
      </c>
      <c r="AI43" s="17">
        <f>AM42</f>
        <v/>
      </c>
      <c r="AJ43" s="17">
        <f>AI43*N($C$11)/12</f>
        <v/>
      </c>
      <c r="AK43" s="17">
        <f>MIN(N($D$11),AI43+AJ43)</f>
        <v/>
      </c>
      <c r="AL43" s="17">
        <f>MIN((AI43+AJ43-AK43),MAX(0,AN43-(IF(IF($E$6="",99,$E$6)&lt;IF($E$11="",99,$E$11),J43+K43-L43,0)+IF(IF($E$7="",99,$E$7)&lt;IF($E$11="",99,$E$11),O43+P43-Q43,0)+IF(IF($E$8="",99,$E$8)&lt;IF($E$11="",99,$E$11),T43+U43-V43,0)+IF(IF($E$9="",99,$E$9)&lt;IF($E$11="",99,$E$11),Y43+Z43-AA43,0)+IF(IF($E$10="",99,$E$10)&lt;IF($E$11="",99,$E$11),AD43+AE43-AF43,0))))</f>
        <v/>
      </c>
      <c r="AM43" s="17">
        <f>ROUND((AI43+AJ43-AK43)-AL43,2)</f>
        <v/>
      </c>
      <c r="AN43" s="17">
        <f>MAX(0,N($B$13)-(L43+Q43+V43+AA43+AF43+AK43))</f>
        <v/>
      </c>
      <c r="AO43" s="17">
        <f>N43+S43+X43+AC43+AH43+AM43</f>
        <v/>
      </c>
    </row>
    <row r="44">
      <c r="I44" s="16" t="n">
        <v>39</v>
      </c>
      <c r="J44" s="17">
        <f>N43</f>
        <v/>
      </c>
      <c r="K44" s="17">
        <f>J44*N($C$6)/12</f>
        <v/>
      </c>
      <c r="L44" s="17">
        <f>MIN(N($D$6),J44+K44)</f>
        <v/>
      </c>
      <c r="M44" s="17">
        <f>MIN((J44+K44-L44),MAX(0,AN44-(IF(IF($E$7="",99,$E$7)&lt;IF($E$6="",99,$E$6),O44+P44-Q44,0)+IF(IF($E$8="",99,$E$8)&lt;IF($E$6="",99,$E$6),T44+U44-V44,0)+IF(IF($E$9="",99,$E$9)&lt;IF($E$6="",99,$E$6),Y44+Z44-AA44,0)+IF(IF($E$10="",99,$E$10)&lt;IF($E$6="",99,$E$6),AD44+AE44-AF44,0)+IF(IF($E$11="",99,$E$11)&lt;IF($E$6="",99,$E$6),AI44+AJ44-AK44,0))))</f>
        <v/>
      </c>
      <c r="N44" s="17">
        <f>ROUND((J44+K44-L44)-M44,2)</f>
        <v/>
      </c>
      <c r="O44" s="17">
        <f>S43</f>
        <v/>
      </c>
      <c r="P44" s="17">
        <f>O44*N($C$7)/12</f>
        <v/>
      </c>
      <c r="Q44" s="17">
        <f>MIN(N($D$7),O44+P44)</f>
        <v/>
      </c>
      <c r="R44" s="17">
        <f>MIN((O44+P44-Q44),MAX(0,AN44-(IF(IF($E$6="",99,$E$6)&lt;IF($E$7="",99,$E$7),J44+K44-L44,0)+IF(IF($E$8="",99,$E$8)&lt;IF($E$7="",99,$E$7),T44+U44-V44,0)+IF(IF($E$9="",99,$E$9)&lt;IF($E$7="",99,$E$7),Y44+Z44-AA44,0)+IF(IF($E$10="",99,$E$10)&lt;IF($E$7="",99,$E$7),AD44+AE44-AF44,0)+IF(IF($E$11="",99,$E$11)&lt;IF($E$7="",99,$E$7),AI44+AJ44-AK44,0))))</f>
        <v/>
      </c>
      <c r="S44" s="17">
        <f>ROUND((O44+P44-Q44)-R44,2)</f>
        <v/>
      </c>
      <c r="T44" s="17">
        <f>X43</f>
        <v/>
      </c>
      <c r="U44" s="17">
        <f>T44*N($C$8)/12</f>
        <v/>
      </c>
      <c r="V44" s="17">
        <f>MIN(N($D$8),T44+U44)</f>
        <v/>
      </c>
      <c r="W44" s="17">
        <f>MIN((T44+U44-V44),MAX(0,AN44-(IF(IF($E$6="",99,$E$6)&lt;IF($E$8="",99,$E$8),J44+K44-L44,0)+IF(IF($E$7="",99,$E$7)&lt;IF($E$8="",99,$E$8),O44+P44-Q44,0)+IF(IF($E$9="",99,$E$9)&lt;IF($E$8="",99,$E$8),Y44+Z44-AA44,0)+IF(IF($E$10="",99,$E$10)&lt;IF($E$8="",99,$E$8),AD44+AE44-AF44,0)+IF(IF($E$11="",99,$E$11)&lt;IF($E$8="",99,$E$8),AI44+AJ44-AK44,0))))</f>
        <v/>
      </c>
      <c r="X44" s="17">
        <f>ROUND((T44+U44-V44)-W44,2)</f>
        <v/>
      </c>
      <c r="Y44" s="17">
        <f>AC43</f>
        <v/>
      </c>
      <c r="Z44" s="17">
        <f>Y44*N($C$9)/12</f>
        <v/>
      </c>
      <c r="AA44" s="17">
        <f>MIN(N($D$9),Y44+Z44)</f>
        <v/>
      </c>
      <c r="AB44" s="17">
        <f>MIN((Y44+Z44-AA44),MAX(0,AN44-(IF(IF($E$6="",99,$E$6)&lt;IF($E$9="",99,$E$9),J44+K44-L44,0)+IF(IF($E$7="",99,$E$7)&lt;IF($E$9="",99,$E$9),O44+P44-Q44,0)+IF(IF($E$8="",99,$E$8)&lt;IF($E$9="",99,$E$9),T44+U44-V44,0)+IF(IF($E$10="",99,$E$10)&lt;IF($E$9="",99,$E$9),AD44+AE44-AF44,0)+IF(IF($E$11="",99,$E$11)&lt;IF($E$9="",99,$E$9),AI44+AJ44-AK44,0))))</f>
        <v/>
      </c>
      <c r="AC44" s="17">
        <f>ROUND((Y44+Z44-AA44)-AB44,2)</f>
        <v/>
      </c>
      <c r="AD44" s="17">
        <f>AH43</f>
        <v/>
      </c>
      <c r="AE44" s="17">
        <f>AD44*N($C$10)/12</f>
        <v/>
      </c>
      <c r="AF44" s="17">
        <f>MIN(N($D$10),AD44+AE44)</f>
        <v/>
      </c>
      <c r="AG44" s="17">
        <f>MIN((AD44+AE44-AF44),MAX(0,AN44-(IF(IF($E$6="",99,$E$6)&lt;IF($E$10="",99,$E$10),J44+K44-L44,0)+IF(IF($E$7="",99,$E$7)&lt;IF($E$10="",99,$E$10),O44+P44-Q44,0)+IF(IF($E$8="",99,$E$8)&lt;IF($E$10="",99,$E$10),T44+U44-V44,0)+IF(IF($E$9="",99,$E$9)&lt;IF($E$10="",99,$E$10),Y44+Z44-AA44,0)+IF(IF($E$11="",99,$E$11)&lt;IF($E$10="",99,$E$10),AI44+AJ44-AK44,0))))</f>
        <v/>
      </c>
      <c r="AH44" s="17">
        <f>ROUND((AD44+AE44-AF44)-AG44,2)</f>
        <v/>
      </c>
      <c r="AI44" s="17">
        <f>AM43</f>
        <v/>
      </c>
      <c r="AJ44" s="17">
        <f>AI44*N($C$11)/12</f>
        <v/>
      </c>
      <c r="AK44" s="17">
        <f>MIN(N($D$11),AI44+AJ44)</f>
        <v/>
      </c>
      <c r="AL44" s="17">
        <f>MIN((AI44+AJ44-AK44),MAX(0,AN44-(IF(IF($E$6="",99,$E$6)&lt;IF($E$11="",99,$E$11),J44+K44-L44,0)+IF(IF($E$7="",99,$E$7)&lt;IF($E$11="",99,$E$11),O44+P44-Q44,0)+IF(IF($E$8="",99,$E$8)&lt;IF($E$11="",99,$E$11),T44+U44-V44,0)+IF(IF($E$9="",99,$E$9)&lt;IF($E$11="",99,$E$11),Y44+Z44-AA44,0)+IF(IF($E$10="",99,$E$10)&lt;IF($E$11="",99,$E$11),AD44+AE44-AF44,0))))</f>
        <v/>
      </c>
      <c r="AM44" s="17">
        <f>ROUND((AI44+AJ44-AK44)-AL44,2)</f>
        <v/>
      </c>
      <c r="AN44" s="17">
        <f>MAX(0,N($B$13)-(L44+Q44+V44+AA44+AF44+AK44))</f>
        <v/>
      </c>
      <c r="AO44" s="17">
        <f>N44+S44+X44+AC44+AH44+AM44</f>
        <v/>
      </c>
    </row>
    <row r="45">
      <c r="I45" s="16" t="n">
        <v>40</v>
      </c>
      <c r="J45" s="17">
        <f>N44</f>
        <v/>
      </c>
      <c r="K45" s="17">
        <f>J45*N($C$6)/12</f>
        <v/>
      </c>
      <c r="L45" s="17">
        <f>MIN(N($D$6),J45+K45)</f>
        <v/>
      </c>
      <c r="M45" s="17">
        <f>MIN((J45+K45-L45),MAX(0,AN45-(IF(IF($E$7="",99,$E$7)&lt;IF($E$6="",99,$E$6),O45+P45-Q45,0)+IF(IF($E$8="",99,$E$8)&lt;IF($E$6="",99,$E$6),T45+U45-V45,0)+IF(IF($E$9="",99,$E$9)&lt;IF($E$6="",99,$E$6),Y45+Z45-AA45,0)+IF(IF($E$10="",99,$E$10)&lt;IF($E$6="",99,$E$6),AD45+AE45-AF45,0)+IF(IF($E$11="",99,$E$11)&lt;IF($E$6="",99,$E$6),AI45+AJ45-AK45,0))))</f>
        <v/>
      </c>
      <c r="N45" s="17">
        <f>ROUND((J45+K45-L45)-M45,2)</f>
        <v/>
      </c>
      <c r="O45" s="17">
        <f>S44</f>
        <v/>
      </c>
      <c r="P45" s="17">
        <f>O45*N($C$7)/12</f>
        <v/>
      </c>
      <c r="Q45" s="17">
        <f>MIN(N($D$7),O45+P45)</f>
        <v/>
      </c>
      <c r="R45" s="17">
        <f>MIN((O45+P45-Q45),MAX(0,AN45-(IF(IF($E$6="",99,$E$6)&lt;IF($E$7="",99,$E$7),J45+K45-L45,0)+IF(IF($E$8="",99,$E$8)&lt;IF($E$7="",99,$E$7),T45+U45-V45,0)+IF(IF($E$9="",99,$E$9)&lt;IF($E$7="",99,$E$7),Y45+Z45-AA45,0)+IF(IF($E$10="",99,$E$10)&lt;IF($E$7="",99,$E$7),AD45+AE45-AF45,0)+IF(IF($E$11="",99,$E$11)&lt;IF($E$7="",99,$E$7),AI45+AJ45-AK45,0))))</f>
        <v/>
      </c>
      <c r="S45" s="17">
        <f>ROUND((O45+P45-Q45)-R45,2)</f>
        <v/>
      </c>
      <c r="T45" s="17">
        <f>X44</f>
        <v/>
      </c>
      <c r="U45" s="17">
        <f>T45*N($C$8)/12</f>
        <v/>
      </c>
      <c r="V45" s="17">
        <f>MIN(N($D$8),T45+U45)</f>
        <v/>
      </c>
      <c r="W45" s="17">
        <f>MIN((T45+U45-V45),MAX(0,AN45-(IF(IF($E$6="",99,$E$6)&lt;IF($E$8="",99,$E$8),J45+K45-L45,0)+IF(IF($E$7="",99,$E$7)&lt;IF($E$8="",99,$E$8),O45+P45-Q45,0)+IF(IF($E$9="",99,$E$9)&lt;IF($E$8="",99,$E$8),Y45+Z45-AA45,0)+IF(IF($E$10="",99,$E$10)&lt;IF($E$8="",99,$E$8),AD45+AE45-AF45,0)+IF(IF($E$11="",99,$E$11)&lt;IF($E$8="",99,$E$8),AI45+AJ45-AK45,0))))</f>
        <v/>
      </c>
      <c r="X45" s="17">
        <f>ROUND((T45+U45-V45)-W45,2)</f>
        <v/>
      </c>
      <c r="Y45" s="17">
        <f>AC44</f>
        <v/>
      </c>
      <c r="Z45" s="17">
        <f>Y45*N($C$9)/12</f>
        <v/>
      </c>
      <c r="AA45" s="17">
        <f>MIN(N($D$9),Y45+Z45)</f>
        <v/>
      </c>
      <c r="AB45" s="17">
        <f>MIN((Y45+Z45-AA45),MAX(0,AN45-(IF(IF($E$6="",99,$E$6)&lt;IF($E$9="",99,$E$9),J45+K45-L45,0)+IF(IF($E$7="",99,$E$7)&lt;IF($E$9="",99,$E$9),O45+P45-Q45,0)+IF(IF($E$8="",99,$E$8)&lt;IF($E$9="",99,$E$9),T45+U45-V45,0)+IF(IF($E$10="",99,$E$10)&lt;IF($E$9="",99,$E$9),AD45+AE45-AF45,0)+IF(IF($E$11="",99,$E$11)&lt;IF($E$9="",99,$E$9),AI45+AJ45-AK45,0))))</f>
        <v/>
      </c>
      <c r="AC45" s="17">
        <f>ROUND((Y45+Z45-AA45)-AB45,2)</f>
        <v/>
      </c>
      <c r="AD45" s="17">
        <f>AH44</f>
        <v/>
      </c>
      <c r="AE45" s="17">
        <f>AD45*N($C$10)/12</f>
        <v/>
      </c>
      <c r="AF45" s="17">
        <f>MIN(N($D$10),AD45+AE45)</f>
        <v/>
      </c>
      <c r="AG45" s="17">
        <f>MIN((AD45+AE45-AF45),MAX(0,AN45-(IF(IF($E$6="",99,$E$6)&lt;IF($E$10="",99,$E$10),J45+K45-L45,0)+IF(IF($E$7="",99,$E$7)&lt;IF($E$10="",99,$E$10),O45+P45-Q45,0)+IF(IF($E$8="",99,$E$8)&lt;IF($E$10="",99,$E$10),T45+U45-V45,0)+IF(IF($E$9="",99,$E$9)&lt;IF($E$10="",99,$E$10),Y45+Z45-AA45,0)+IF(IF($E$11="",99,$E$11)&lt;IF($E$10="",99,$E$10),AI45+AJ45-AK45,0))))</f>
        <v/>
      </c>
      <c r="AH45" s="17">
        <f>ROUND((AD45+AE45-AF45)-AG45,2)</f>
        <v/>
      </c>
      <c r="AI45" s="17">
        <f>AM44</f>
        <v/>
      </c>
      <c r="AJ45" s="17">
        <f>AI45*N($C$11)/12</f>
        <v/>
      </c>
      <c r="AK45" s="17">
        <f>MIN(N($D$11),AI45+AJ45)</f>
        <v/>
      </c>
      <c r="AL45" s="17">
        <f>MIN((AI45+AJ45-AK45),MAX(0,AN45-(IF(IF($E$6="",99,$E$6)&lt;IF($E$11="",99,$E$11),J45+K45-L45,0)+IF(IF($E$7="",99,$E$7)&lt;IF($E$11="",99,$E$11),O45+P45-Q45,0)+IF(IF($E$8="",99,$E$8)&lt;IF($E$11="",99,$E$11),T45+U45-V45,0)+IF(IF($E$9="",99,$E$9)&lt;IF($E$11="",99,$E$11),Y45+Z45-AA45,0)+IF(IF($E$10="",99,$E$10)&lt;IF($E$11="",99,$E$11),AD45+AE45-AF45,0))))</f>
        <v/>
      </c>
      <c r="AM45" s="17">
        <f>ROUND((AI45+AJ45-AK45)-AL45,2)</f>
        <v/>
      </c>
      <c r="AN45" s="17">
        <f>MAX(0,N($B$13)-(L45+Q45+V45+AA45+AF45+AK45))</f>
        <v/>
      </c>
      <c r="AO45" s="17">
        <f>N45+S45+X45+AC45+AH45+AM45</f>
        <v/>
      </c>
    </row>
    <row r="46">
      <c r="I46" s="16" t="n">
        <v>41</v>
      </c>
      <c r="J46" s="17">
        <f>N45</f>
        <v/>
      </c>
      <c r="K46" s="17">
        <f>J46*N($C$6)/12</f>
        <v/>
      </c>
      <c r="L46" s="17">
        <f>MIN(N($D$6),J46+K46)</f>
        <v/>
      </c>
      <c r="M46" s="17">
        <f>MIN((J46+K46-L46),MAX(0,AN46-(IF(IF($E$7="",99,$E$7)&lt;IF($E$6="",99,$E$6),O46+P46-Q46,0)+IF(IF($E$8="",99,$E$8)&lt;IF($E$6="",99,$E$6),T46+U46-V46,0)+IF(IF($E$9="",99,$E$9)&lt;IF($E$6="",99,$E$6),Y46+Z46-AA46,0)+IF(IF($E$10="",99,$E$10)&lt;IF($E$6="",99,$E$6),AD46+AE46-AF46,0)+IF(IF($E$11="",99,$E$11)&lt;IF($E$6="",99,$E$6),AI46+AJ46-AK46,0))))</f>
        <v/>
      </c>
      <c r="N46" s="17">
        <f>ROUND((J46+K46-L46)-M46,2)</f>
        <v/>
      </c>
      <c r="O46" s="17">
        <f>S45</f>
        <v/>
      </c>
      <c r="P46" s="17">
        <f>O46*N($C$7)/12</f>
        <v/>
      </c>
      <c r="Q46" s="17">
        <f>MIN(N($D$7),O46+P46)</f>
        <v/>
      </c>
      <c r="R46" s="17">
        <f>MIN((O46+P46-Q46),MAX(0,AN46-(IF(IF($E$6="",99,$E$6)&lt;IF($E$7="",99,$E$7),J46+K46-L46,0)+IF(IF($E$8="",99,$E$8)&lt;IF($E$7="",99,$E$7),T46+U46-V46,0)+IF(IF($E$9="",99,$E$9)&lt;IF($E$7="",99,$E$7),Y46+Z46-AA46,0)+IF(IF($E$10="",99,$E$10)&lt;IF($E$7="",99,$E$7),AD46+AE46-AF46,0)+IF(IF($E$11="",99,$E$11)&lt;IF($E$7="",99,$E$7),AI46+AJ46-AK46,0))))</f>
        <v/>
      </c>
      <c r="S46" s="17">
        <f>ROUND((O46+P46-Q46)-R46,2)</f>
        <v/>
      </c>
      <c r="T46" s="17">
        <f>X45</f>
        <v/>
      </c>
      <c r="U46" s="17">
        <f>T46*N($C$8)/12</f>
        <v/>
      </c>
      <c r="V46" s="17">
        <f>MIN(N($D$8),T46+U46)</f>
        <v/>
      </c>
      <c r="W46" s="17">
        <f>MIN((T46+U46-V46),MAX(0,AN46-(IF(IF($E$6="",99,$E$6)&lt;IF($E$8="",99,$E$8),J46+K46-L46,0)+IF(IF($E$7="",99,$E$7)&lt;IF($E$8="",99,$E$8),O46+P46-Q46,0)+IF(IF($E$9="",99,$E$9)&lt;IF($E$8="",99,$E$8),Y46+Z46-AA46,0)+IF(IF($E$10="",99,$E$10)&lt;IF($E$8="",99,$E$8),AD46+AE46-AF46,0)+IF(IF($E$11="",99,$E$11)&lt;IF($E$8="",99,$E$8),AI46+AJ46-AK46,0))))</f>
        <v/>
      </c>
      <c r="X46" s="17">
        <f>ROUND((T46+U46-V46)-W46,2)</f>
        <v/>
      </c>
      <c r="Y46" s="17">
        <f>AC45</f>
        <v/>
      </c>
      <c r="Z46" s="17">
        <f>Y46*N($C$9)/12</f>
        <v/>
      </c>
      <c r="AA46" s="17">
        <f>MIN(N($D$9),Y46+Z46)</f>
        <v/>
      </c>
      <c r="AB46" s="17">
        <f>MIN((Y46+Z46-AA46),MAX(0,AN46-(IF(IF($E$6="",99,$E$6)&lt;IF($E$9="",99,$E$9),J46+K46-L46,0)+IF(IF($E$7="",99,$E$7)&lt;IF($E$9="",99,$E$9),O46+P46-Q46,0)+IF(IF($E$8="",99,$E$8)&lt;IF($E$9="",99,$E$9),T46+U46-V46,0)+IF(IF($E$10="",99,$E$10)&lt;IF($E$9="",99,$E$9),AD46+AE46-AF46,0)+IF(IF($E$11="",99,$E$11)&lt;IF($E$9="",99,$E$9),AI46+AJ46-AK46,0))))</f>
        <v/>
      </c>
      <c r="AC46" s="17">
        <f>ROUND((Y46+Z46-AA46)-AB46,2)</f>
        <v/>
      </c>
      <c r="AD46" s="17">
        <f>AH45</f>
        <v/>
      </c>
      <c r="AE46" s="17">
        <f>AD46*N($C$10)/12</f>
        <v/>
      </c>
      <c r="AF46" s="17">
        <f>MIN(N($D$10),AD46+AE46)</f>
        <v/>
      </c>
      <c r="AG46" s="17">
        <f>MIN((AD46+AE46-AF46),MAX(0,AN46-(IF(IF($E$6="",99,$E$6)&lt;IF($E$10="",99,$E$10),J46+K46-L46,0)+IF(IF($E$7="",99,$E$7)&lt;IF($E$10="",99,$E$10),O46+P46-Q46,0)+IF(IF($E$8="",99,$E$8)&lt;IF($E$10="",99,$E$10),T46+U46-V46,0)+IF(IF($E$9="",99,$E$9)&lt;IF($E$10="",99,$E$10),Y46+Z46-AA46,0)+IF(IF($E$11="",99,$E$11)&lt;IF($E$10="",99,$E$10),AI46+AJ46-AK46,0))))</f>
        <v/>
      </c>
      <c r="AH46" s="17">
        <f>ROUND((AD46+AE46-AF46)-AG46,2)</f>
        <v/>
      </c>
      <c r="AI46" s="17">
        <f>AM45</f>
        <v/>
      </c>
      <c r="AJ46" s="17">
        <f>AI46*N($C$11)/12</f>
        <v/>
      </c>
      <c r="AK46" s="17">
        <f>MIN(N($D$11),AI46+AJ46)</f>
        <v/>
      </c>
      <c r="AL46" s="17">
        <f>MIN((AI46+AJ46-AK46),MAX(0,AN46-(IF(IF($E$6="",99,$E$6)&lt;IF($E$11="",99,$E$11),J46+K46-L46,0)+IF(IF($E$7="",99,$E$7)&lt;IF($E$11="",99,$E$11),O46+P46-Q46,0)+IF(IF($E$8="",99,$E$8)&lt;IF($E$11="",99,$E$11),T46+U46-V46,0)+IF(IF($E$9="",99,$E$9)&lt;IF($E$11="",99,$E$11),Y46+Z46-AA46,0)+IF(IF($E$10="",99,$E$10)&lt;IF($E$11="",99,$E$11),AD46+AE46-AF46,0))))</f>
        <v/>
      </c>
      <c r="AM46" s="17">
        <f>ROUND((AI46+AJ46-AK46)-AL46,2)</f>
        <v/>
      </c>
      <c r="AN46" s="17">
        <f>MAX(0,N($B$13)-(L46+Q46+V46+AA46+AF46+AK46))</f>
        <v/>
      </c>
      <c r="AO46" s="17">
        <f>N46+S46+X46+AC46+AH46+AM46</f>
        <v/>
      </c>
    </row>
    <row r="47">
      <c r="I47" s="16" t="n">
        <v>42</v>
      </c>
      <c r="J47" s="17">
        <f>N46</f>
        <v/>
      </c>
      <c r="K47" s="17">
        <f>J47*N($C$6)/12</f>
        <v/>
      </c>
      <c r="L47" s="17">
        <f>MIN(N($D$6),J47+K47)</f>
        <v/>
      </c>
      <c r="M47" s="17">
        <f>MIN((J47+K47-L47),MAX(0,AN47-(IF(IF($E$7="",99,$E$7)&lt;IF($E$6="",99,$E$6),O47+P47-Q47,0)+IF(IF($E$8="",99,$E$8)&lt;IF($E$6="",99,$E$6),T47+U47-V47,0)+IF(IF($E$9="",99,$E$9)&lt;IF($E$6="",99,$E$6),Y47+Z47-AA47,0)+IF(IF($E$10="",99,$E$10)&lt;IF($E$6="",99,$E$6),AD47+AE47-AF47,0)+IF(IF($E$11="",99,$E$11)&lt;IF($E$6="",99,$E$6),AI47+AJ47-AK47,0))))</f>
        <v/>
      </c>
      <c r="N47" s="17">
        <f>ROUND((J47+K47-L47)-M47,2)</f>
        <v/>
      </c>
      <c r="O47" s="17">
        <f>S46</f>
        <v/>
      </c>
      <c r="P47" s="17">
        <f>O47*N($C$7)/12</f>
        <v/>
      </c>
      <c r="Q47" s="17">
        <f>MIN(N($D$7),O47+P47)</f>
        <v/>
      </c>
      <c r="R47" s="17">
        <f>MIN((O47+P47-Q47),MAX(0,AN47-(IF(IF($E$6="",99,$E$6)&lt;IF($E$7="",99,$E$7),J47+K47-L47,0)+IF(IF($E$8="",99,$E$8)&lt;IF($E$7="",99,$E$7),T47+U47-V47,0)+IF(IF($E$9="",99,$E$9)&lt;IF($E$7="",99,$E$7),Y47+Z47-AA47,0)+IF(IF($E$10="",99,$E$10)&lt;IF($E$7="",99,$E$7),AD47+AE47-AF47,0)+IF(IF($E$11="",99,$E$11)&lt;IF($E$7="",99,$E$7),AI47+AJ47-AK47,0))))</f>
        <v/>
      </c>
      <c r="S47" s="17">
        <f>ROUND((O47+P47-Q47)-R47,2)</f>
        <v/>
      </c>
      <c r="T47" s="17">
        <f>X46</f>
        <v/>
      </c>
      <c r="U47" s="17">
        <f>T47*N($C$8)/12</f>
        <v/>
      </c>
      <c r="V47" s="17">
        <f>MIN(N($D$8),T47+U47)</f>
        <v/>
      </c>
      <c r="W47" s="17">
        <f>MIN((T47+U47-V47),MAX(0,AN47-(IF(IF($E$6="",99,$E$6)&lt;IF($E$8="",99,$E$8),J47+K47-L47,0)+IF(IF($E$7="",99,$E$7)&lt;IF($E$8="",99,$E$8),O47+P47-Q47,0)+IF(IF($E$9="",99,$E$9)&lt;IF($E$8="",99,$E$8),Y47+Z47-AA47,0)+IF(IF($E$10="",99,$E$10)&lt;IF($E$8="",99,$E$8),AD47+AE47-AF47,0)+IF(IF($E$11="",99,$E$11)&lt;IF($E$8="",99,$E$8),AI47+AJ47-AK47,0))))</f>
        <v/>
      </c>
      <c r="X47" s="17">
        <f>ROUND((T47+U47-V47)-W47,2)</f>
        <v/>
      </c>
      <c r="Y47" s="17">
        <f>AC46</f>
        <v/>
      </c>
      <c r="Z47" s="17">
        <f>Y47*N($C$9)/12</f>
        <v/>
      </c>
      <c r="AA47" s="17">
        <f>MIN(N($D$9),Y47+Z47)</f>
        <v/>
      </c>
      <c r="AB47" s="17">
        <f>MIN((Y47+Z47-AA47),MAX(0,AN47-(IF(IF($E$6="",99,$E$6)&lt;IF($E$9="",99,$E$9),J47+K47-L47,0)+IF(IF($E$7="",99,$E$7)&lt;IF($E$9="",99,$E$9),O47+P47-Q47,0)+IF(IF($E$8="",99,$E$8)&lt;IF($E$9="",99,$E$9),T47+U47-V47,0)+IF(IF($E$10="",99,$E$10)&lt;IF($E$9="",99,$E$9),AD47+AE47-AF47,0)+IF(IF($E$11="",99,$E$11)&lt;IF($E$9="",99,$E$9),AI47+AJ47-AK47,0))))</f>
        <v/>
      </c>
      <c r="AC47" s="17">
        <f>ROUND((Y47+Z47-AA47)-AB47,2)</f>
        <v/>
      </c>
      <c r="AD47" s="17">
        <f>AH46</f>
        <v/>
      </c>
      <c r="AE47" s="17">
        <f>AD47*N($C$10)/12</f>
        <v/>
      </c>
      <c r="AF47" s="17">
        <f>MIN(N($D$10),AD47+AE47)</f>
        <v/>
      </c>
      <c r="AG47" s="17">
        <f>MIN((AD47+AE47-AF47),MAX(0,AN47-(IF(IF($E$6="",99,$E$6)&lt;IF($E$10="",99,$E$10),J47+K47-L47,0)+IF(IF($E$7="",99,$E$7)&lt;IF($E$10="",99,$E$10),O47+P47-Q47,0)+IF(IF($E$8="",99,$E$8)&lt;IF($E$10="",99,$E$10),T47+U47-V47,0)+IF(IF($E$9="",99,$E$9)&lt;IF($E$10="",99,$E$10),Y47+Z47-AA47,0)+IF(IF($E$11="",99,$E$11)&lt;IF($E$10="",99,$E$10),AI47+AJ47-AK47,0))))</f>
        <v/>
      </c>
      <c r="AH47" s="17">
        <f>ROUND((AD47+AE47-AF47)-AG47,2)</f>
        <v/>
      </c>
      <c r="AI47" s="17">
        <f>AM46</f>
        <v/>
      </c>
      <c r="AJ47" s="17">
        <f>AI47*N($C$11)/12</f>
        <v/>
      </c>
      <c r="AK47" s="17">
        <f>MIN(N($D$11),AI47+AJ47)</f>
        <v/>
      </c>
      <c r="AL47" s="17">
        <f>MIN((AI47+AJ47-AK47),MAX(0,AN47-(IF(IF($E$6="",99,$E$6)&lt;IF($E$11="",99,$E$11),J47+K47-L47,0)+IF(IF($E$7="",99,$E$7)&lt;IF($E$11="",99,$E$11),O47+P47-Q47,0)+IF(IF($E$8="",99,$E$8)&lt;IF($E$11="",99,$E$11),T47+U47-V47,0)+IF(IF($E$9="",99,$E$9)&lt;IF($E$11="",99,$E$11),Y47+Z47-AA47,0)+IF(IF($E$10="",99,$E$10)&lt;IF($E$11="",99,$E$11),AD47+AE47-AF47,0))))</f>
        <v/>
      </c>
      <c r="AM47" s="17">
        <f>ROUND((AI47+AJ47-AK47)-AL47,2)</f>
        <v/>
      </c>
      <c r="AN47" s="17">
        <f>MAX(0,N($B$13)-(L47+Q47+V47+AA47+AF47+AK47))</f>
        <v/>
      </c>
      <c r="AO47" s="17">
        <f>N47+S47+X47+AC47+AH47+AM47</f>
        <v/>
      </c>
    </row>
    <row r="48">
      <c r="I48" s="16" t="n">
        <v>43</v>
      </c>
      <c r="J48" s="17">
        <f>N47</f>
        <v/>
      </c>
      <c r="K48" s="17">
        <f>J48*N($C$6)/12</f>
        <v/>
      </c>
      <c r="L48" s="17">
        <f>MIN(N($D$6),J48+K48)</f>
        <v/>
      </c>
      <c r="M48" s="17">
        <f>MIN((J48+K48-L48),MAX(0,AN48-(IF(IF($E$7="",99,$E$7)&lt;IF($E$6="",99,$E$6),O48+P48-Q48,0)+IF(IF($E$8="",99,$E$8)&lt;IF($E$6="",99,$E$6),T48+U48-V48,0)+IF(IF($E$9="",99,$E$9)&lt;IF($E$6="",99,$E$6),Y48+Z48-AA48,0)+IF(IF($E$10="",99,$E$10)&lt;IF($E$6="",99,$E$6),AD48+AE48-AF48,0)+IF(IF($E$11="",99,$E$11)&lt;IF($E$6="",99,$E$6),AI48+AJ48-AK48,0))))</f>
        <v/>
      </c>
      <c r="N48" s="17">
        <f>ROUND((J48+K48-L48)-M48,2)</f>
        <v/>
      </c>
      <c r="O48" s="17">
        <f>S47</f>
        <v/>
      </c>
      <c r="P48" s="17">
        <f>O48*N($C$7)/12</f>
        <v/>
      </c>
      <c r="Q48" s="17">
        <f>MIN(N($D$7),O48+P48)</f>
        <v/>
      </c>
      <c r="R48" s="17">
        <f>MIN((O48+P48-Q48),MAX(0,AN48-(IF(IF($E$6="",99,$E$6)&lt;IF($E$7="",99,$E$7),J48+K48-L48,0)+IF(IF($E$8="",99,$E$8)&lt;IF($E$7="",99,$E$7),T48+U48-V48,0)+IF(IF($E$9="",99,$E$9)&lt;IF($E$7="",99,$E$7),Y48+Z48-AA48,0)+IF(IF($E$10="",99,$E$10)&lt;IF($E$7="",99,$E$7),AD48+AE48-AF48,0)+IF(IF($E$11="",99,$E$11)&lt;IF($E$7="",99,$E$7),AI48+AJ48-AK48,0))))</f>
        <v/>
      </c>
      <c r="S48" s="17">
        <f>ROUND((O48+P48-Q48)-R48,2)</f>
        <v/>
      </c>
      <c r="T48" s="17">
        <f>X47</f>
        <v/>
      </c>
      <c r="U48" s="17">
        <f>T48*N($C$8)/12</f>
        <v/>
      </c>
      <c r="V48" s="17">
        <f>MIN(N($D$8),T48+U48)</f>
        <v/>
      </c>
      <c r="W48" s="17">
        <f>MIN((T48+U48-V48),MAX(0,AN48-(IF(IF($E$6="",99,$E$6)&lt;IF($E$8="",99,$E$8),J48+K48-L48,0)+IF(IF($E$7="",99,$E$7)&lt;IF($E$8="",99,$E$8),O48+P48-Q48,0)+IF(IF($E$9="",99,$E$9)&lt;IF($E$8="",99,$E$8),Y48+Z48-AA48,0)+IF(IF($E$10="",99,$E$10)&lt;IF($E$8="",99,$E$8),AD48+AE48-AF48,0)+IF(IF($E$11="",99,$E$11)&lt;IF($E$8="",99,$E$8),AI48+AJ48-AK48,0))))</f>
        <v/>
      </c>
      <c r="X48" s="17">
        <f>ROUND((T48+U48-V48)-W48,2)</f>
        <v/>
      </c>
      <c r="Y48" s="17">
        <f>AC47</f>
        <v/>
      </c>
      <c r="Z48" s="17">
        <f>Y48*N($C$9)/12</f>
        <v/>
      </c>
      <c r="AA48" s="17">
        <f>MIN(N($D$9),Y48+Z48)</f>
        <v/>
      </c>
      <c r="AB48" s="17">
        <f>MIN((Y48+Z48-AA48),MAX(0,AN48-(IF(IF($E$6="",99,$E$6)&lt;IF($E$9="",99,$E$9),J48+K48-L48,0)+IF(IF($E$7="",99,$E$7)&lt;IF($E$9="",99,$E$9),O48+P48-Q48,0)+IF(IF($E$8="",99,$E$8)&lt;IF($E$9="",99,$E$9),T48+U48-V48,0)+IF(IF($E$10="",99,$E$10)&lt;IF($E$9="",99,$E$9),AD48+AE48-AF48,0)+IF(IF($E$11="",99,$E$11)&lt;IF($E$9="",99,$E$9),AI48+AJ48-AK48,0))))</f>
        <v/>
      </c>
      <c r="AC48" s="17">
        <f>ROUND((Y48+Z48-AA48)-AB48,2)</f>
        <v/>
      </c>
      <c r="AD48" s="17">
        <f>AH47</f>
        <v/>
      </c>
      <c r="AE48" s="17">
        <f>AD48*N($C$10)/12</f>
        <v/>
      </c>
      <c r="AF48" s="17">
        <f>MIN(N($D$10),AD48+AE48)</f>
        <v/>
      </c>
      <c r="AG48" s="17">
        <f>MIN((AD48+AE48-AF48),MAX(0,AN48-(IF(IF($E$6="",99,$E$6)&lt;IF($E$10="",99,$E$10),J48+K48-L48,0)+IF(IF($E$7="",99,$E$7)&lt;IF($E$10="",99,$E$10),O48+P48-Q48,0)+IF(IF($E$8="",99,$E$8)&lt;IF($E$10="",99,$E$10),T48+U48-V48,0)+IF(IF($E$9="",99,$E$9)&lt;IF($E$10="",99,$E$10),Y48+Z48-AA48,0)+IF(IF($E$11="",99,$E$11)&lt;IF($E$10="",99,$E$10),AI48+AJ48-AK48,0))))</f>
        <v/>
      </c>
      <c r="AH48" s="17">
        <f>ROUND((AD48+AE48-AF48)-AG48,2)</f>
        <v/>
      </c>
      <c r="AI48" s="17">
        <f>AM47</f>
        <v/>
      </c>
      <c r="AJ48" s="17">
        <f>AI48*N($C$11)/12</f>
        <v/>
      </c>
      <c r="AK48" s="17">
        <f>MIN(N($D$11),AI48+AJ48)</f>
        <v/>
      </c>
      <c r="AL48" s="17">
        <f>MIN((AI48+AJ48-AK48),MAX(0,AN48-(IF(IF($E$6="",99,$E$6)&lt;IF($E$11="",99,$E$11),J48+K48-L48,0)+IF(IF($E$7="",99,$E$7)&lt;IF($E$11="",99,$E$11),O48+P48-Q48,0)+IF(IF($E$8="",99,$E$8)&lt;IF($E$11="",99,$E$11),T48+U48-V48,0)+IF(IF($E$9="",99,$E$9)&lt;IF($E$11="",99,$E$11),Y48+Z48-AA48,0)+IF(IF($E$10="",99,$E$10)&lt;IF($E$11="",99,$E$11),AD48+AE48-AF48,0))))</f>
        <v/>
      </c>
      <c r="AM48" s="17">
        <f>ROUND((AI48+AJ48-AK48)-AL48,2)</f>
        <v/>
      </c>
      <c r="AN48" s="17">
        <f>MAX(0,N($B$13)-(L48+Q48+V48+AA48+AF48+AK48))</f>
        <v/>
      </c>
      <c r="AO48" s="17">
        <f>N48+S48+X48+AC48+AH48+AM48</f>
        <v/>
      </c>
    </row>
    <row r="49">
      <c r="I49" s="16" t="n">
        <v>44</v>
      </c>
      <c r="J49" s="17">
        <f>N48</f>
        <v/>
      </c>
      <c r="K49" s="17">
        <f>J49*N($C$6)/12</f>
        <v/>
      </c>
      <c r="L49" s="17">
        <f>MIN(N($D$6),J49+K49)</f>
        <v/>
      </c>
      <c r="M49" s="17">
        <f>MIN((J49+K49-L49),MAX(0,AN49-(IF(IF($E$7="",99,$E$7)&lt;IF($E$6="",99,$E$6),O49+P49-Q49,0)+IF(IF($E$8="",99,$E$8)&lt;IF($E$6="",99,$E$6),T49+U49-V49,0)+IF(IF($E$9="",99,$E$9)&lt;IF($E$6="",99,$E$6),Y49+Z49-AA49,0)+IF(IF($E$10="",99,$E$10)&lt;IF($E$6="",99,$E$6),AD49+AE49-AF49,0)+IF(IF($E$11="",99,$E$11)&lt;IF($E$6="",99,$E$6),AI49+AJ49-AK49,0))))</f>
        <v/>
      </c>
      <c r="N49" s="17">
        <f>ROUND((J49+K49-L49)-M49,2)</f>
        <v/>
      </c>
      <c r="O49" s="17">
        <f>S48</f>
        <v/>
      </c>
      <c r="P49" s="17">
        <f>O49*N($C$7)/12</f>
        <v/>
      </c>
      <c r="Q49" s="17">
        <f>MIN(N($D$7),O49+P49)</f>
        <v/>
      </c>
      <c r="R49" s="17">
        <f>MIN((O49+P49-Q49),MAX(0,AN49-(IF(IF($E$6="",99,$E$6)&lt;IF($E$7="",99,$E$7),J49+K49-L49,0)+IF(IF($E$8="",99,$E$8)&lt;IF($E$7="",99,$E$7),T49+U49-V49,0)+IF(IF($E$9="",99,$E$9)&lt;IF($E$7="",99,$E$7),Y49+Z49-AA49,0)+IF(IF($E$10="",99,$E$10)&lt;IF($E$7="",99,$E$7),AD49+AE49-AF49,0)+IF(IF($E$11="",99,$E$11)&lt;IF($E$7="",99,$E$7),AI49+AJ49-AK49,0))))</f>
        <v/>
      </c>
      <c r="S49" s="17">
        <f>ROUND((O49+P49-Q49)-R49,2)</f>
        <v/>
      </c>
      <c r="T49" s="17">
        <f>X48</f>
        <v/>
      </c>
      <c r="U49" s="17">
        <f>T49*N($C$8)/12</f>
        <v/>
      </c>
      <c r="V49" s="17">
        <f>MIN(N($D$8),T49+U49)</f>
        <v/>
      </c>
      <c r="W49" s="17">
        <f>MIN((T49+U49-V49),MAX(0,AN49-(IF(IF($E$6="",99,$E$6)&lt;IF($E$8="",99,$E$8),J49+K49-L49,0)+IF(IF($E$7="",99,$E$7)&lt;IF($E$8="",99,$E$8),O49+P49-Q49,0)+IF(IF($E$9="",99,$E$9)&lt;IF($E$8="",99,$E$8),Y49+Z49-AA49,0)+IF(IF($E$10="",99,$E$10)&lt;IF($E$8="",99,$E$8),AD49+AE49-AF49,0)+IF(IF($E$11="",99,$E$11)&lt;IF($E$8="",99,$E$8),AI49+AJ49-AK49,0))))</f>
        <v/>
      </c>
      <c r="X49" s="17">
        <f>ROUND((T49+U49-V49)-W49,2)</f>
        <v/>
      </c>
      <c r="Y49" s="17">
        <f>AC48</f>
        <v/>
      </c>
      <c r="Z49" s="17">
        <f>Y49*N($C$9)/12</f>
        <v/>
      </c>
      <c r="AA49" s="17">
        <f>MIN(N($D$9),Y49+Z49)</f>
        <v/>
      </c>
      <c r="AB49" s="17">
        <f>MIN((Y49+Z49-AA49),MAX(0,AN49-(IF(IF($E$6="",99,$E$6)&lt;IF($E$9="",99,$E$9),J49+K49-L49,0)+IF(IF($E$7="",99,$E$7)&lt;IF($E$9="",99,$E$9),O49+P49-Q49,0)+IF(IF($E$8="",99,$E$8)&lt;IF($E$9="",99,$E$9),T49+U49-V49,0)+IF(IF($E$10="",99,$E$10)&lt;IF($E$9="",99,$E$9),AD49+AE49-AF49,0)+IF(IF($E$11="",99,$E$11)&lt;IF($E$9="",99,$E$9),AI49+AJ49-AK49,0))))</f>
        <v/>
      </c>
      <c r="AC49" s="17">
        <f>ROUND((Y49+Z49-AA49)-AB49,2)</f>
        <v/>
      </c>
      <c r="AD49" s="17">
        <f>AH48</f>
        <v/>
      </c>
      <c r="AE49" s="17">
        <f>AD49*N($C$10)/12</f>
        <v/>
      </c>
      <c r="AF49" s="17">
        <f>MIN(N($D$10),AD49+AE49)</f>
        <v/>
      </c>
      <c r="AG49" s="17">
        <f>MIN((AD49+AE49-AF49),MAX(0,AN49-(IF(IF($E$6="",99,$E$6)&lt;IF($E$10="",99,$E$10),J49+K49-L49,0)+IF(IF($E$7="",99,$E$7)&lt;IF($E$10="",99,$E$10),O49+P49-Q49,0)+IF(IF($E$8="",99,$E$8)&lt;IF($E$10="",99,$E$10),T49+U49-V49,0)+IF(IF($E$9="",99,$E$9)&lt;IF($E$10="",99,$E$10),Y49+Z49-AA49,0)+IF(IF($E$11="",99,$E$11)&lt;IF($E$10="",99,$E$10),AI49+AJ49-AK49,0))))</f>
        <v/>
      </c>
      <c r="AH49" s="17">
        <f>ROUND((AD49+AE49-AF49)-AG49,2)</f>
        <v/>
      </c>
      <c r="AI49" s="17">
        <f>AM48</f>
        <v/>
      </c>
      <c r="AJ49" s="17">
        <f>AI49*N($C$11)/12</f>
        <v/>
      </c>
      <c r="AK49" s="17">
        <f>MIN(N($D$11),AI49+AJ49)</f>
        <v/>
      </c>
      <c r="AL49" s="17">
        <f>MIN((AI49+AJ49-AK49),MAX(0,AN49-(IF(IF($E$6="",99,$E$6)&lt;IF($E$11="",99,$E$11),J49+K49-L49,0)+IF(IF($E$7="",99,$E$7)&lt;IF($E$11="",99,$E$11),O49+P49-Q49,0)+IF(IF($E$8="",99,$E$8)&lt;IF($E$11="",99,$E$11),T49+U49-V49,0)+IF(IF($E$9="",99,$E$9)&lt;IF($E$11="",99,$E$11),Y49+Z49-AA49,0)+IF(IF($E$10="",99,$E$10)&lt;IF($E$11="",99,$E$11),AD49+AE49-AF49,0))))</f>
        <v/>
      </c>
      <c r="AM49" s="17">
        <f>ROUND((AI49+AJ49-AK49)-AL49,2)</f>
        <v/>
      </c>
      <c r="AN49" s="17">
        <f>MAX(0,N($B$13)-(L49+Q49+V49+AA49+AF49+AK49))</f>
        <v/>
      </c>
      <c r="AO49" s="17">
        <f>N49+S49+X49+AC49+AH49+AM49</f>
        <v/>
      </c>
    </row>
    <row r="50">
      <c r="I50" s="16" t="n">
        <v>45</v>
      </c>
      <c r="J50" s="17">
        <f>N49</f>
        <v/>
      </c>
      <c r="K50" s="17">
        <f>J50*N($C$6)/12</f>
        <v/>
      </c>
      <c r="L50" s="17">
        <f>MIN(N($D$6),J50+K50)</f>
        <v/>
      </c>
      <c r="M50" s="17">
        <f>MIN((J50+K50-L50),MAX(0,AN50-(IF(IF($E$7="",99,$E$7)&lt;IF($E$6="",99,$E$6),O50+P50-Q50,0)+IF(IF($E$8="",99,$E$8)&lt;IF($E$6="",99,$E$6),T50+U50-V50,0)+IF(IF($E$9="",99,$E$9)&lt;IF($E$6="",99,$E$6),Y50+Z50-AA50,0)+IF(IF($E$10="",99,$E$10)&lt;IF($E$6="",99,$E$6),AD50+AE50-AF50,0)+IF(IF($E$11="",99,$E$11)&lt;IF($E$6="",99,$E$6),AI50+AJ50-AK50,0))))</f>
        <v/>
      </c>
      <c r="N50" s="17">
        <f>ROUND((J50+K50-L50)-M50,2)</f>
        <v/>
      </c>
      <c r="O50" s="17">
        <f>S49</f>
        <v/>
      </c>
      <c r="P50" s="17">
        <f>O50*N($C$7)/12</f>
        <v/>
      </c>
      <c r="Q50" s="17">
        <f>MIN(N($D$7),O50+P50)</f>
        <v/>
      </c>
      <c r="R50" s="17">
        <f>MIN((O50+P50-Q50),MAX(0,AN50-(IF(IF($E$6="",99,$E$6)&lt;IF($E$7="",99,$E$7),J50+K50-L50,0)+IF(IF($E$8="",99,$E$8)&lt;IF($E$7="",99,$E$7),T50+U50-V50,0)+IF(IF($E$9="",99,$E$9)&lt;IF($E$7="",99,$E$7),Y50+Z50-AA50,0)+IF(IF($E$10="",99,$E$10)&lt;IF($E$7="",99,$E$7),AD50+AE50-AF50,0)+IF(IF($E$11="",99,$E$11)&lt;IF($E$7="",99,$E$7),AI50+AJ50-AK50,0))))</f>
        <v/>
      </c>
      <c r="S50" s="17">
        <f>ROUND((O50+P50-Q50)-R50,2)</f>
        <v/>
      </c>
      <c r="T50" s="17">
        <f>X49</f>
        <v/>
      </c>
      <c r="U50" s="17">
        <f>T50*N($C$8)/12</f>
        <v/>
      </c>
      <c r="V50" s="17">
        <f>MIN(N($D$8),T50+U50)</f>
        <v/>
      </c>
      <c r="W50" s="17">
        <f>MIN((T50+U50-V50),MAX(0,AN50-(IF(IF($E$6="",99,$E$6)&lt;IF($E$8="",99,$E$8),J50+K50-L50,0)+IF(IF($E$7="",99,$E$7)&lt;IF($E$8="",99,$E$8),O50+P50-Q50,0)+IF(IF($E$9="",99,$E$9)&lt;IF($E$8="",99,$E$8),Y50+Z50-AA50,0)+IF(IF($E$10="",99,$E$10)&lt;IF($E$8="",99,$E$8),AD50+AE50-AF50,0)+IF(IF($E$11="",99,$E$11)&lt;IF($E$8="",99,$E$8),AI50+AJ50-AK50,0))))</f>
        <v/>
      </c>
      <c r="X50" s="17">
        <f>ROUND((T50+U50-V50)-W50,2)</f>
        <v/>
      </c>
      <c r="Y50" s="17">
        <f>AC49</f>
        <v/>
      </c>
      <c r="Z50" s="17">
        <f>Y50*N($C$9)/12</f>
        <v/>
      </c>
      <c r="AA50" s="17">
        <f>MIN(N($D$9),Y50+Z50)</f>
        <v/>
      </c>
      <c r="AB50" s="17">
        <f>MIN((Y50+Z50-AA50),MAX(0,AN50-(IF(IF($E$6="",99,$E$6)&lt;IF($E$9="",99,$E$9),J50+K50-L50,0)+IF(IF($E$7="",99,$E$7)&lt;IF($E$9="",99,$E$9),O50+P50-Q50,0)+IF(IF($E$8="",99,$E$8)&lt;IF($E$9="",99,$E$9),T50+U50-V50,0)+IF(IF($E$10="",99,$E$10)&lt;IF($E$9="",99,$E$9),AD50+AE50-AF50,0)+IF(IF($E$11="",99,$E$11)&lt;IF($E$9="",99,$E$9),AI50+AJ50-AK50,0))))</f>
        <v/>
      </c>
      <c r="AC50" s="17">
        <f>ROUND((Y50+Z50-AA50)-AB50,2)</f>
        <v/>
      </c>
      <c r="AD50" s="17">
        <f>AH49</f>
        <v/>
      </c>
      <c r="AE50" s="17">
        <f>AD50*N($C$10)/12</f>
        <v/>
      </c>
      <c r="AF50" s="17">
        <f>MIN(N($D$10),AD50+AE50)</f>
        <v/>
      </c>
      <c r="AG50" s="17">
        <f>MIN((AD50+AE50-AF50),MAX(0,AN50-(IF(IF($E$6="",99,$E$6)&lt;IF($E$10="",99,$E$10),J50+K50-L50,0)+IF(IF($E$7="",99,$E$7)&lt;IF($E$10="",99,$E$10),O50+P50-Q50,0)+IF(IF($E$8="",99,$E$8)&lt;IF($E$10="",99,$E$10),T50+U50-V50,0)+IF(IF($E$9="",99,$E$9)&lt;IF($E$10="",99,$E$10),Y50+Z50-AA50,0)+IF(IF($E$11="",99,$E$11)&lt;IF($E$10="",99,$E$10),AI50+AJ50-AK50,0))))</f>
        <v/>
      </c>
      <c r="AH50" s="17">
        <f>ROUND((AD50+AE50-AF50)-AG50,2)</f>
        <v/>
      </c>
      <c r="AI50" s="17">
        <f>AM49</f>
        <v/>
      </c>
      <c r="AJ50" s="17">
        <f>AI50*N($C$11)/12</f>
        <v/>
      </c>
      <c r="AK50" s="17">
        <f>MIN(N($D$11),AI50+AJ50)</f>
        <v/>
      </c>
      <c r="AL50" s="17">
        <f>MIN((AI50+AJ50-AK50),MAX(0,AN50-(IF(IF($E$6="",99,$E$6)&lt;IF($E$11="",99,$E$11),J50+K50-L50,0)+IF(IF($E$7="",99,$E$7)&lt;IF($E$11="",99,$E$11),O50+P50-Q50,0)+IF(IF($E$8="",99,$E$8)&lt;IF($E$11="",99,$E$11),T50+U50-V50,0)+IF(IF($E$9="",99,$E$9)&lt;IF($E$11="",99,$E$11),Y50+Z50-AA50,0)+IF(IF($E$10="",99,$E$10)&lt;IF($E$11="",99,$E$11),AD50+AE50-AF50,0))))</f>
        <v/>
      </c>
      <c r="AM50" s="17">
        <f>ROUND((AI50+AJ50-AK50)-AL50,2)</f>
        <v/>
      </c>
      <c r="AN50" s="17">
        <f>MAX(0,N($B$13)-(L50+Q50+V50+AA50+AF50+AK50))</f>
        <v/>
      </c>
      <c r="AO50" s="17">
        <f>N50+S50+X50+AC50+AH50+AM50</f>
        <v/>
      </c>
    </row>
    <row r="51">
      <c r="I51" s="16" t="n">
        <v>46</v>
      </c>
      <c r="J51" s="17">
        <f>N50</f>
        <v/>
      </c>
      <c r="K51" s="17">
        <f>J51*N($C$6)/12</f>
        <v/>
      </c>
      <c r="L51" s="17">
        <f>MIN(N($D$6),J51+K51)</f>
        <v/>
      </c>
      <c r="M51" s="17">
        <f>MIN((J51+K51-L51),MAX(0,AN51-(IF(IF($E$7="",99,$E$7)&lt;IF($E$6="",99,$E$6),O51+P51-Q51,0)+IF(IF($E$8="",99,$E$8)&lt;IF($E$6="",99,$E$6),T51+U51-V51,0)+IF(IF($E$9="",99,$E$9)&lt;IF($E$6="",99,$E$6),Y51+Z51-AA51,0)+IF(IF($E$10="",99,$E$10)&lt;IF($E$6="",99,$E$6),AD51+AE51-AF51,0)+IF(IF($E$11="",99,$E$11)&lt;IF($E$6="",99,$E$6),AI51+AJ51-AK51,0))))</f>
        <v/>
      </c>
      <c r="N51" s="17">
        <f>ROUND((J51+K51-L51)-M51,2)</f>
        <v/>
      </c>
      <c r="O51" s="17">
        <f>S50</f>
        <v/>
      </c>
      <c r="P51" s="17">
        <f>O51*N($C$7)/12</f>
        <v/>
      </c>
      <c r="Q51" s="17">
        <f>MIN(N($D$7),O51+P51)</f>
        <v/>
      </c>
      <c r="R51" s="17">
        <f>MIN((O51+P51-Q51),MAX(0,AN51-(IF(IF($E$6="",99,$E$6)&lt;IF($E$7="",99,$E$7),J51+K51-L51,0)+IF(IF($E$8="",99,$E$8)&lt;IF($E$7="",99,$E$7),T51+U51-V51,0)+IF(IF($E$9="",99,$E$9)&lt;IF($E$7="",99,$E$7),Y51+Z51-AA51,0)+IF(IF($E$10="",99,$E$10)&lt;IF($E$7="",99,$E$7),AD51+AE51-AF51,0)+IF(IF($E$11="",99,$E$11)&lt;IF($E$7="",99,$E$7),AI51+AJ51-AK51,0))))</f>
        <v/>
      </c>
      <c r="S51" s="17">
        <f>ROUND((O51+P51-Q51)-R51,2)</f>
        <v/>
      </c>
      <c r="T51" s="17">
        <f>X50</f>
        <v/>
      </c>
      <c r="U51" s="17">
        <f>T51*N($C$8)/12</f>
        <v/>
      </c>
      <c r="V51" s="17">
        <f>MIN(N($D$8),T51+U51)</f>
        <v/>
      </c>
      <c r="W51" s="17">
        <f>MIN((T51+U51-V51),MAX(0,AN51-(IF(IF($E$6="",99,$E$6)&lt;IF($E$8="",99,$E$8),J51+K51-L51,0)+IF(IF($E$7="",99,$E$7)&lt;IF($E$8="",99,$E$8),O51+P51-Q51,0)+IF(IF($E$9="",99,$E$9)&lt;IF($E$8="",99,$E$8),Y51+Z51-AA51,0)+IF(IF($E$10="",99,$E$10)&lt;IF($E$8="",99,$E$8),AD51+AE51-AF51,0)+IF(IF($E$11="",99,$E$11)&lt;IF($E$8="",99,$E$8),AI51+AJ51-AK51,0))))</f>
        <v/>
      </c>
      <c r="X51" s="17">
        <f>ROUND((T51+U51-V51)-W51,2)</f>
        <v/>
      </c>
      <c r="Y51" s="17">
        <f>AC50</f>
        <v/>
      </c>
      <c r="Z51" s="17">
        <f>Y51*N($C$9)/12</f>
        <v/>
      </c>
      <c r="AA51" s="17">
        <f>MIN(N($D$9),Y51+Z51)</f>
        <v/>
      </c>
      <c r="AB51" s="17">
        <f>MIN((Y51+Z51-AA51),MAX(0,AN51-(IF(IF($E$6="",99,$E$6)&lt;IF($E$9="",99,$E$9),J51+K51-L51,0)+IF(IF($E$7="",99,$E$7)&lt;IF($E$9="",99,$E$9),O51+P51-Q51,0)+IF(IF($E$8="",99,$E$8)&lt;IF($E$9="",99,$E$9),T51+U51-V51,0)+IF(IF($E$10="",99,$E$10)&lt;IF($E$9="",99,$E$9),AD51+AE51-AF51,0)+IF(IF($E$11="",99,$E$11)&lt;IF($E$9="",99,$E$9),AI51+AJ51-AK51,0))))</f>
        <v/>
      </c>
      <c r="AC51" s="17">
        <f>ROUND((Y51+Z51-AA51)-AB51,2)</f>
        <v/>
      </c>
      <c r="AD51" s="17">
        <f>AH50</f>
        <v/>
      </c>
      <c r="AE51" s="17">
        <f>AD51*N($C$10)/12</f>
        <v/>
      </c>
      <c r="AF51" s="17">
        <f>MIN(N($D$10),AD51+AE51)</f>
        <v/>
      </c>
      <c r="AG51" s="17">
        <f>MIN((AD51+AE51-AF51),MAX(0,AN51-(IF(IF($E$6="",99,$E$6)&lt;IF($E$10="",99,$E$10),J51+K51-L51,0)+IF(IF($E$7="",99,$E$7)&lt;IF($E$10="",99,$E$10),O51+P51-Q51,0)+IF(IF($E$8="",99,$E$8)&lt;IF($E$10="",99,$E$10),T51+U51-V51,0)+IF(IF($E$9="",99,$E$9)&lt;IF($E$10="",99,$E$10),Y51+Z51-AA51,0)+IF(IF($E$11="",99,$E$11)&lt;IF($E$10="",99,$E$10),AI51+AJ51-AK51,0))))</f>
        <v/>
      </c>
      <c r="AH51" s="17">
        <f>ROUND((AD51+AE51-AF51)-AG51,2)</f>
        <v/>
      </c>
      <c r="AI51" s="17">
        <f>AM50</f>
        <v/>
      </c>
      <c r="AJ51" s="17">
        <f>AI51*N($C$11)/12</f>
        <v/>
      </c>
      <c r="AK51" s="17">
        <f>MIN(N($D$11),AI51+AJ51)</f>
        <v/>
      </c>
      <c r="AL51" s="17">
        <f>MIN((AI51+AJ51-AK51),MAX(0,AN51-(IF(IF($E$6="",99,$E$6)&lt;IF($E$11="",99,$E$11),J51+K51-L51,0)+IF(IF($E$7="",99,$E$7)&lt;IF($E$11="",99,$E$11),O51+P51-Q51,0)+IF(IF($E$8="",99,$E$8)&lt;IF($E$11="",99,$E$11),T51+U51-V51,0)+IF(IF($E$9="",99,$E$9)&lt;IF($E$11="",99,$E$11),Y51+Z51-AA51,0)+IF(IF($E$10="",99,$E$10)&lt;IF($E$11="",99,$E$11),AD51+AE51-AF51,0))))</f>
        <v/>
      </c>
      <c r="AM51" s="17">
        <f>ROUND((AI51+AJ51-AK51)-AL51,2)</f>
        <v/>
      </c>
      <c r="AN51" s="17">
        <f>MAX(0,N($B$13)-(L51+Q51+V51+AA51+AF51+AK51))</f>
        <v/>
      </c>
      <c r="AO51" s="17">
        <f>N51+S51+X51+AC51+AH51+AM51</f>
        <v/>
      </c>
    </row>
    <row r="52">
      <c r="I52" s="16" t="n">
        <v>47</v>
      </c>
      <c r="J52" s="17">
        <f>N51</f>
        <v/>
      </c>
      <c r="K52" s="17">
        <f>J52*N($C$6)/12</f>
        <v/>
      </c>
      <c r="L52" s="17">
        <f>MIN(N($D$6),J52+K52)</f>
        <v/>
      </c>
      <c r="M52" s="17">
        <f>MIN((J52+K52-L52),MAX(0,AN52-(IF(IF($E$7="",99,$E$7)&lt;IF($E$6="",99,$E$6),O52+P52-Q52,0)+IF(IF($E$8="",99,$E$8)&lt;IF($E$6="",99,$E$6),T52+U52-V52,0)+IF(IF($E$9="",99,$E$9)&lt;IF($E$6="",99,$E$6),Y52+Z52-AA52,0)+IF(IF($E$10="",99,$E$10)&lt;IF($E$6="",99,$E$6),AD52+AE52-AF52,0)+IF(IF($E$11="",99,$E$11)&lt;IF($E$6="",99,$E$6),AI52+AJ52-AK52,0))))</f>
        <v/>
      </c>
      <c r="N52" s="17">
        <f>ROUND((J52+K52-L52)-M52,2)</f>
        <v/>
      </c>
      <c r="O52" s="17">
        <f>S51</f>
        <v/>
      </c>
      <c r="P52" s="17">
        <f>O52*N($C$7)/12</f>
        <v/>
      </c>
      <c r="Q52" s="17">
        <f>MIN(N($D$7),O52+P52)</f>
        <v/>
      </c>
      <c r="R52" s="17">
        <f>MIN((O52+P52-Q52),MAX(0,AN52-(IF(IF($E$6="",99,$E$6)&lt;IF($E$7="",99,$E$7),J52+K52-L52,0)+IF(IF($E$8="",99,$E$8)&lt;IF($E$7="",99,$E$7),T52+U52-V52,0)+IF(IF($E$9="",99,$E$9)&lt;IF($E$7="",99,$E$7),Y52+Z52-AA52,0)+IF(IF($E$10="",99,$E$10)&lt;IF($E$7="",99,$E$7),AD52+AE52-AF52,0)+IF(IF($E$11="",99,$E$11)&lt;IF($E$7="",99,$E$7),AI52+AJ52-AK52,0))))</f>
        <v/>
      </c>
      <c r="S52" s="17">
        <f>ROUND((O52+P52-Q52)-R52,2)</f>
        <v/>
      </c>
      <c r="T52" s="17">
        <f>X51</f>
        <v/>
      </c>
      <c r="U52" s="17">
        <f>T52*N($C$8)/12</f>
        <v/>
      </c>
      <c r="V52" s="17">
        <f>MIN(N($D$8),T52+U52)</f>
        <v/>
      </c>
      <c r="W52" s="17">
        <f>MIN((T52+U52-V52),MAX(0,AN52-(IF(IF($E$6="",99,$E$6)&lt;IF($E$8="",99,$E$8),J52+K52-L52,0)+IF(IF($E$7="",99,$E$7)&lt;IF($E$8="",99,$E$8),O52+P52-Q52,0)+IF(IF($E$9="",99,$E$9)&lt;IF($E$8="",99,$E$8),Y52+Z52-AA52,0)+IF(IF($E$10="",99,$E$10)&lt;IF($E$8="",99,$E$8),AD52+AE52-AF52,0)+IF(IF($E$11="",99,$E$11)&lt;IF($E$8="",99,$E$8),AI52+AJ52-AK52,0))))</f>
        <v/>
      </c>
      <c r="X52" s="17">
        <f>ROUND((T52+U52-V52)-W52,2)</f>
        <v/>
      </c>
      <c r="Y52" s="17">
        <f>AC51</f>
        <v/>
      </c>
      <c r="Z52" s="17">
        <f>Y52*N($C$9)/12</f>
        <v/>
      </c>
      <c r="AA52" s="17">
        <f>MIN(N($D$9),Y52+Z52)</f>
        <v/>
      </c>
      <c r="AB52" s="17">
        <f>MIN((Y52+Z52-AA52),MAX(0,AN52-(IF(IF($E$6="",99,$E$6)&lt;IF($E$9="",99,$E$9),J52+K52-L52,0)+IF(IF($E$7="",99,$E$7)&lt;IF($E$9="",99,$E$9),O52+P52-Q52,0)+IF(IF($E$8="",99,$E$8)&lt;IF($E$9="",99,$E$9),T52+U52-V52,0)+IF(IF($E$10="",99,$E$10)&lt;IF($E$9="",99,$E$9),AD52+AE52-AF52,0)+IF(IF($E$11="",99,$E$11)&lt;IF($E$9="",99,$E$9),AI52+AJ52-AK52,0))))</f>
        <v/>
      </c>
      <c r="AC52" s="17">
        <f>ROUND((Y52+Z52-AA52)-AB52,2)</f>
        <v/>
      </c>
      <c r="AD52" s="17">
        <f>AH51</f>
        <v/>
      </c>
      <c r="AE52" s="17">
        <f>AD52*N($C$10)/12</f>
        <v/>
      </c>
      <c r="AF52" s="17">
        <f>MIN(N($D$10),AD52+AE52)</f>
        <v/>
      </c>
      <c r="AG52" s="17">
        <f>MIN((AD52+AE52-AF52),MAX(0,AN52-(IF(IF($E$6="",99,$E$6)&lt;IF($E$10="",99,$E$10),J52+K52-L52,0)+IF(IF($E$7="",99,$E$7)&lt;IF($E$10="",99,$E$10),O52+P52-Q52,0)+IF(IF($E$8="",99,$E$8)&lt;IF($E$10="",99,$E$10),T52+U52-V52,0)+IF(IF($E$9="",99,$E$9)&lt;IF($E$10="",99,$E$10),Y52+Z52-AA52,0)+IF(IF($E$11="",99,$E$11)&lt;IF($E$10="",99,$E$10),AI52+AJ52-AK52,0))))</f>
        <v/>
      </c>
      <c r="AH52" s="17">
        <f>ROUND((AD52+AE52-AF52)-AG52,2)</f>
        <v/>
      </c>
      <c r="AI52" s="17">
        <f>AM51</f>
        <v/>
      </c>
      <c r="AJ52" s="17">
        <f>AI52*N($C$11)/12</f>
        <v/>
      </c>
      <c r="AK52" s="17">
        <f>MIN(N($D$11),AI52+AJ52)</f>
        <v/>
      </c>
      <c r="AL52" s="17">
        <f>MIN((AI52+AJ52-AK52),MAX(0,AN52-(IF(IF($E$6="",99,$E$6)&lt;IF($E$11="",99,$E$11),J52+K52-L52,0)+IF(IF($E$7="",99,$E$7)&lt;IF($E$11="",99,$E$11),O52+P52-Q52,0)+IF(IF($E$8="",99,$E$8)&lt;IF($E$11="",99,$E$11),T52+U52-V52,0)+IF(IF($E$9="",99,$E$9)&lt;IF($E$11="",99,$E$11),Y52+Z52-AA52,0)+IF(IF($E$10="",99,$E$10)&lt;IF($E$11="",99,$E$11),AD52+AE52-AF52,0))))</f>
        <v/>
      </c>
      <c r="AM52" s="17">
        <f>ROUND((AI52+AJ52-AK52)-AL52,2)</f>
        <v/>
      </c>
      <c r="AN52" s="17">
        <f>MAX(0,N($B$13)-(L52+Q52+V52+AA52+AF52+AK52))</f>
        <v/>
      </c>
      <c r="AO52" s="17">
        <f>N52+S52+X52+AC52+AH52+AM52</f>
        <v/>
      </c>
    </row>
    <row r="53">
      <c r="I53" s="16" t="n">
        <v>48</v>
      </c>
      <c r="J53" s="17">
        <f>N52</f>
        <v/>
      </c>
      <c r="K53" s="17">
        <f>J53*N($C$6)/12</f>
        <v/>
      </c>
      <c r="L53" s="17">
        <f>MIN(N($D$6),J53+K53)</f>
        <v/>
      </c>
      <c r="M53" s="17">
        <f>MIN((J53+K53-L53),MAX(0,AN53-(IF(IF($E$7="",99,$E$7)&lt;IF($E$6="",99,$E$6),O53+P53-Q53,0)+IF(IF($E$8="",99,$E$8)&lt;IF($E$6="",99,$E$6),T53+U53-V53,0)+IF(IF($E$9="",99,$E$9)&lt;IF($E$6="",99,$E$6),Y53+Z53-AA53,0)+IF(IF($E$10="",99,$E$10)&lt;IF($E$6="",99,$E$6),AD53+AE53-AF53,0)+IF(IF($E$11="",99,$E$11)&lt;IF($E$6="",99,$E$6),AI53+AJ53-AK53,0))))</f>
        <v/>
      </c>
      <c r="N53" s="17">
        <f>ROUND((J53+K53-L53)-M53,2)</f>
        <v/>
      </c>
      <c r="O53" s="17">
        <f>S52</f>
        <v/>
      </c>
      <c r="P53" s="17">
        <f>O53*N($C$7)/12</f>
        <v/>
      </c>
      <c r="Q53" s="17">
        <f>MIN(N($D$7),O53+P53)</f>
        <v/>
      </c>
      <c r="R53" s="17">
        <f>MIN((O53+P53-Q53),MAX(0,AN53-(IF(IF($E$6="",99,$E$6)&lt;IF($E$7="",99,$E$7),J53+K53-L53,0)+IF(IF($E$8="",99,$E$8)&lt;IF($E$7="",99,$E$7),T53+U53-V53,0)+IF(IF($E$9="",99,$E$9)&lt;IF($E$7="",99,$E$7),Y53+Z53-AA53,0)+IF(IF($E$10="",99,$E$10)&lt;IF($E$7="",99,$E$7),AD53+AE53-AF53,0)+IF(IF($E$11="",99,$E$11)&lt;IF($E$7="",99,$E$7),AI53+AJ53-AK53,0))))</f>
        <v/>
      </c>
      <c r="S53" s="17">
        <f>ROUND((O53+P53-Q53)-R53,2)</f>
        <v/>
      </c>
      <c r="T53" s="17">
        <f>X52</f>
        <v/>
      </c>
      <c r="U53" s="17">
        <f>T53*N($C$8)/12</f>
        <v/>
      </c>
      <c r="V53" s="17">
        <f>MIN(N($D$8),T53+U53)</f>
        <v/>
      </c>
      <c r="W53" s="17">
        <f>MIN((T53+U53-V53),MAX(0,AN53-(IF(IF($E$6="",99,$E$6)&lt;IF($E$8="",99,$E$8),J53+K53-L53,0)+IF(IF($E$7="",99,$E$7)&lt;IF($E$8="",99,$E$8),O53+P53-Q53,0)+IF(IF($E$9="",99,$E$9)&lt;IF($E$8="",99,$E$8),Y53+Z53-AA53,0)+IF(IF($E$10="",99,$E$10)&lt;IF($E$8="",99,$E$8),AD53+AE53-AF53,0)+IF(IF($E$11="",99,$E$11)&lt;IF($E$8="",99,$E$8),AI53+AJ53-AK53,0))))</f>
        <v/>
      </c>
      <c r="X53" s="17">
        <f>ROUND((T53+U53-V53)-W53,2)</f>
        <v/>
      </c>
      <c r="Y53" s="17">
        <f>AC52</f>
        <v/>
      </c>
      <c r="Z53" s="17">
        <f>Y53*N($C$9)/12</f>
        <v/>
      </c>
      <c r="AA53" s="17">
        <f>MIN(N($D$9),Y53+Z53)</f>
        <v/>
      </c>
      <c r="AB53" s="17">
        <f>MIN((Y53+Z53-AA53),MAX(0,AN53-(IF(IF($E$6="",99,$E$6)&lt;IF($E$9="",99,$E$9),J53+K53-L53,0)+IF(IF($E$7="",99,$E$7)&lt;IF($E$9="",99,$E$9),O53+P53-Q53,0)+IF(IF($E$8="",99,$E$8)&lt;IF($E$9="",99,$E$9),T53+U53-V53,0)+IF(IF($E$10="",99,$E$10)&lt;IF($E$9="",99,$E$9),AD53+AE53-AF53,0)+IF(IF($E$11="",99,$E$11)&lt;IF($E$9="",99,$E$9),AI53+AJ53-AK53,0))))</f>
        <v/>
      </c>
      <c r="AC53" s="17">
        <f>ROUND((Y53+Z53-AA53)-AB53,2)</f>
        <v/>
      </c>
      <c r="AD53" s="17">
        <f>AH52</f>
        <v/>
      </c>
      <c r="AE53" s="17">
        <f>AD53*N($C$10)/12</f>
        <v/>
      </c>
      <c r="AF53" s="17">
        <f>MIN(N($D$10),AD53+AE53)</f>
        <v/>
      </c>
      <c r="AG53" s="17">
        <f>MIN((AD53+AE53-AF53),MAX(0,AN53-(IF(IF($E$6="",99,$E$6)&lt;IF($E$10="",99,$E$10),J53+K53-L53,0)+IF(IF($E$7="",99,$E$7)&lt;IF($E$10="",99,$E$10),O53+P53-Q53,0)+IF(IF($E$8="",99,$E$8)&lt;IF($E$10="",99,$E$10),T53+U53-V53,0)+IF(IF($E$9="",99,$E$9)&lt;IF($E$10="",99,$E$10),Y53+Z53-AA53,0)+IF(IF($E$11="",99,$E$11)&lt;IF($E$10="",99,$E$10),AI53+AJ53-AK53,0))))</f>
        <v/>
      </c>
      <c r="AH53" s="17">
        <f>ROUND((AD53+AE53-AF53)-AG53,2)</f>
        <v/>
      </c>
      <c r="AI53" s="17">
        <f>AM52</f>
        <v/>
      </c>
      <c r="AJ53" s="17">
        <f>AI53*N($C$11)/12</f>
        <v/>
      </c>
      <c r="AK53" s="17">
        <f>MIN(N($D$11),AI53+AJ53)</f>
        <v/>
      </c>
      <c r="AL53" s="17">
        <f>MIN((AI53+AJ53-AK53),MAX(0,AN53-(IF(IF($E$6="",99,$E$6)&lt;IF($E$11="",99,$E$11),J53+K53-L53,0)+IF(IF($E$7="",99,$E$7)&lt;IF($E$11="",99,$E$11),O53+P53-Q53,0)+IF(IF($E$8="",99,$E$8)&lt;IF($E$11="",99,$E$11),T53+U53-V53,0)+IF(IF($E$9="",99,$E$9)&lt;IF($E$11="",99,$E$11),Y53+Z53-AA53,0)+IF(IF($E$10="",99,$E$10)&lt;IF($E$11="",99,$E$11),AD53+AE53-AF53,0))))</f>
        <v/>
      </c>
      <c r="AM53" s="17">
        <f>ROUND((AI53+AJ53-AK53)-AL53,2)</f>
        <v/>
      </c>
      <c r="AN53" s="17">
        <f>MAX(0,N($B$13)-(L53+Q53+V53+AA53+AF53+AK53))</f>
        <v/>
      </c>
      <c r="AO53" s="17">
        <f>N53+S53+X53+AC53+AH53+AM53</f>
        <v/>
      </c>
    </row>
    <row r="54">
      <c r="I54" s="16" t="n">
        <v>49</v>
      </c>
      <c r="J54" s="17">
        <f>N53</f>
        <v/>
      </c>
      <c r="K54" s="17">
        <f>J54*N($C$6)/12</f>
        <v/>
      </c>
      <c r="L54" s="17">
        <f>MIN(N($D$6),J54+K54)</f>
        <v/>
      </c>
      <c r="M54" s="17">
        <f>MIN((J54+K54-L54),MAX(0,AN54-(IF(IF($E$7="",99,$E$7)&lt;IF($E$6="",99,$E$6),O54+P54-Q54,0)+IF(IF($E$8="",99,$E$8)&lt;IF($E$6="",99,$E$6),T54+U54-V54,0)+IF(IF($E$9="",99,$E$9)&lt;IF($E$6="",99,$E$6),Y54+Z54-AA54,0)+IF(IF($E$10="",99,$E$10)&lt;IF($E$6="",99,$E$6),AD54+AE54-AF54,0)+IF(IF($E$11="",99,$E$11)&lt;IF($E$6="",99,$E$6),AI54+AJ54-AK54,0))))</f>
        <v/>
      </c>
      <c r="N54" s="17">
        <f>ROUND((J54+K54-L54)-M54,2)</f>
        <v/>
      </c>
      <c r="O54" s="17">
        <f>S53</f>
        <v/>
      </c>
      <c r="P54" s="17">
        <f>O54*N($C$7)/12</f>
        <v/>
      </c>
      <c r="Q54" s="17">
        <f>MIN(N($D$7),O54+P54)</f>
        <v/>
      </c>
      <c r="R54" s="17">
        <f>MIN((O54+P54-Q54),MAX(0,AN54-(IF(IF($E$6="",99,$E$6)&lt;IF($E$7="",99,$E$7),J54+K54-L54,0)+IF(IF($E$8="",99,$E$8)&lt;IF($E$7="",99,$E$7),T54+U54-V54,0)+IF(IF($E$9="",99,$E$9)&lt;IF($E$7="",99,$E$7),Y54+Z54-AA54,0)+IF(IF($E$10="",99,$E$10)&lt;IF($E$7="",99,$E$7),AD54+AE54-AF54,0)+IF(IF($E$11="",99,$E$11)&lt;IF($E$7="",99,$E$7),AI54+AJ54-AK54,0))))</f>
        <v/>
      </c>
      <c r="S54" s="17">
        <f>ROUND((O54+P54-Q54)-R54,2)</f>
        <v/>
      </c>
      <c r="T54" s="17">
        <f>X53</f>
        <v/>
      </c>
      <c r="U54" s="17">
        <f>T54*N($C$8)/12</f>
        <v/>
      </c>
      <c r="V54" s="17">
        <f>MIN(N($D$8),T54+U54)</f>
        <v/>
      </c>
      <c r="W54" s="17">
        <f>MIN((T54+U54-V54),MAX(0,AN54-(IF(IF($E$6="",99,$E$6)&lt;IF($E$8="",99,$E$8),J54+K54-L54,0)+IF(IF($E$7="",99,$E$7)&lt;IF($E$8="",99,$E$8),O54+P54-Q54,0)+IF(IF($E$9="",99,$E$9)&lt;IF($E$8="",99,$E$8),Y54+Z54-AA54,0)+IF(IF($E$10="",99,$E$10)&lt;IF($E$8="",99,$E$8),AD54+AE54-AF54,0)+IF(IF($E$11="",99,$E$11)&lt;IF($E$8="",99,$E$8),AI54+AJ54-AK54,0))))</f>
        <v/>
      </c>
      <c r="X54" s="17">
        <f>ROUND((T54+U54-V54)-W54,2)</f>
        <v/>
      </c>
      <c r="Y54" s="17">
        <f>AC53</f>
        <v/>
      </c>
      <c r="Z54" s="17">
        <f>Y54*N($C$9)/12</f>
        <v/>
      </c>
      <c r="AA54" s="17">
        <f>MIN(N($D$9),Y54+Z54)</f>
        <v/>
      </c>
      <c r="AB54" s="17">
        <f>MIN((Y54+Z54-AA54),MAX(0,AN54-(IF(IF($E$6="",99,$E$6)&lt;IF($E$9="",99,$E$9),J54+K54-L54,0)+IF(IF($E$7="",99,$E$7)&lt;IF($E$9="",99,$E$9),O54+P54-Q54,0)+IF(IF($E$8="",99,$E$8)&lt;IF($E$9="",99,$E$9),T54+U54-V54,0)+IF(IF($E$10="",99,$E$10)&lt;IF($E$9="",99,$E$9),AD54+AE54-AF54,0)+IF(IF($E$11="",99,$E$11)&lt;IF($E$9="",99,$E$9),AI54+AJ54-AK54,0))))</f>
        <v/>
      </c>
      <c r="AC54" s="17">
        <f>ROUND((Y54+Z54-AA54)-AB54,2)</f>
        <v/>
      </c>
      <c r="AD54" s="17">
        <f>AH53</f>
        <v/>
      </c>
      <c r="AE54" s="17">
        <f>AD54*N($C$10)/12</f>
        <v/>
      </c>
      <c r="AF54" s="17">
        <f>MIN(N($D$10),AD54+AE54)</f>
        <v/>
      </c>
      <c r="AG54" s="17">
        <f>MIN((AD54+AE54-AF54),MAX(0,AN54-(IF(IF($E$6="",99,$E$6)&lt;IF($E$10="",99,$E$10),J54+K54-L54,0)+IF(IF($E$7="",99,$E$7)&lt;IF($E$10="",99,$E$10),O54+P54-Q54,0)+IF(IF($E$8="",99,$E$8)&lt;IF($E$10="",99,$E$10),T54+U54-V54,0)+IF(IF($E$9="",99,$E$9)&lt;IF($E$10="",99,$E$10),Y54+Z54-AA54,0)+IF(IF($E$11="",99,$E$11)&lt;IF($E$10="",99,$E$10),AI54+AJ54-AK54,0))))</f>
        <v/>
      </c>
      <c r="AH54" s="17">
        <f>ROUND((AD54+AE54-AF54)-AG54,2)</f>
        <v/>
      </c>
      <c r="AI54" s="17">
        <f>AM53</f>
        <v/>
      </c>
      <c r="AJ54" s="17">
        <f>AI54*N($C$11)/12</f>
        <v/>
      </c>
      <c r="AK54" s="17">
        <f>MIN(N($D$11),AI54+AJ54)</f>
        <v/>
      </c>
      <c r="AL54" s="17">
        <f>MIN((AI54+AJ54-AK54),MAX(0,AN54-(IF(IF($E$6="",99,$E$6)&lt;IF($E$11="",99,$E$11),J54+K54-L54,0)+IF(IF($E$7="",99,$E$7)&lt;IF($E$11="",99,$E$11),O54+P54-Q54,0)+IF(IF($E$8="",99,$E$8)&lt;IF($E$11="",99,$E$11),T54+U54-V54,0)+IF(IF($E$9="",99,$E$9)&lt;IF($E$11="",99,$E$11),Y54+Z54-AA54,0)+IF(IF($E$10="",99,$E$10)&lt;IF($E$11="",99,$E$11),AD54+AE54-AF54,0))))</f>
        <v/>
      </c>
      <c r="AM54" s="17">
        <f>ROUND((AI54+AJ54-AK54)-AL54,2)</f>
        <v/>
      </c>
      <c r="AN54" s="17">
        <f>MAX(0,N($B$13)-(L54+Q54+V54+AA54+AF54+AK54))</f>
        <v/>
      </c>
      <c r="AO54" s="17">
        <f>N54+S54+X54+AC54+AH54+AM54</f>
        <v/>
      </c>
    </row>
    <row r="55">
      <c r="I55" s="16" t="n">
        <v>50</v>
      </c>
      <c r="J55" s="17">
        <f>N54</f>
        <v/>
      </c>
      <c r="K55" s="17">
        <f>J55*N($C$6)/12</f>
        <v/>
      </c>
      <c r="L55" s="17">
        <f>MIN(N($D$6),J55+K55)</f>
        <v/>
      </c>
      <c r="M55" s="17">
        <f>MIN((J55+K55-L55),MAX(0,AN55-(IF(IF($E$7="",99,$E$7)&lt;IF($E$6="",99,$E$6),O55+P55-Q55,0)+IF(IF($E$8="",99,$E$8)&lt;IF($E$6="",99,$E$6),T55+U55-V55,0)+IF(IF($E$9="",99,$E$9)&lt;IF($E$6="",99,$E$6),Y55+Z55-AA55,0)+IF(IF($E$10="",99,$E$10)&lt;IF($E$6="",99,$E$6),AD55+AE55-AF55,0)+IF(IF($E$11="",99,$E$11)&lt;IF($E$6="",99,$E$6),AI55+AJ55-AK55,0))))</f>
        <v/>
      </c>
      <c r="N55" s="17">
        <f>ROUND((J55+K55-L55)-M55,2)</f>
        <v/>
      </c>
      <c r="O55" s="17">
        <f>S54</f>
        <v/>
      </c>
      <c r="P55" s="17">
        <f>O55*N($C$7)/12</f>
        <v/>
      </c>
      <c r="Q55" s="17">
        <f>MIN(N($D$7),O55+P55)</f>
        <v/>
      </c>
      <c r="R55" s="17">
        <f>MIN((O55+P55-Q55),MAX(0,AN55-(IF(IF($E$6="",99,$E$6)&lt;IF($E$7="",99,$E$7),J55+K55-L55,0)+IF(IF($E$8="",99,$E$8)&lt;IF($E$7="",99,$E$7),T55+U55-V55,0)+IF(IF($E$9="",99,$E$9)&lt;IF($E$7="",99,$E$7),Y55+Z55-AA55,0)+IF(IF($E$10="",99,$E$10)&lt;IF($E$7="",99,$E$7),AD55+AE55-AF55,0)+IF(IF($E$11="",99,$E$11)&lt;IF($E$7="",99,$E$7),AI55+AJ55-AK55,0))))</f>
        <v/>
      </c>
      <c r="S55" s="17">
        <f>ROUND((O55+P55-Q55)-R55,2)</f>
        <v/>
      </c>
      <c r="T55" s="17">
        <f>X54</f>
        <v/>
      </c>
      <c r="U55" s="17">
        <f>T55*N($C$8)/12</f>
        <v/>
      </c>
      <c r="V55" s="17">
        <f>MIN(N($D$8),T55+U55)</f>
        <v/>
      </c>
      <c r="W55" s="17">
        <f>MIN((T55+U55-V55),MAX(0,AN55-(IF(IF($E$6="",99,$E$6)&lt;IF($E$8="",99,$E$8),J55+K55-L55,0)+IF(IF($E$7="",99,$E$7)&lt;IF($E$8="",99,$E$8),O55+P55-Q55,0)+IF(IF($E$9="",99,$E$9)&lt;IF($E$8="",99,$E$8),Y55+Z55-AA55,0)+IF(IF($E$10="",99,$E$10)&lt;IF($E$8="",99,$E$8),AD55+AE55-AF55,0)+IF(IF($E$11="",99,$E$11)&lt;IF($E$8="",99,$E$8),AI55+AJ55-AK55,0))))</f>
        <v/>
      </c>
      <c r="X55" s="17">
        <f>ROUND((T55+U55-V55)-W55,2)</f>
        <v/>
      </c>
      <c r="Y55" s="17">
        <f>AC54</f>
        <v/>
      </c>
      <c r="Z55" s="17">
        <f>Y55*N($C$9)/12</f>
        <v/>
      </c>
      <c r="AA55" s="17">
        <f>MIN(N($D$9),Y55+Z55)</f>
        <v/>
      </c>
      <c r="AB55" s="17">
        <f>MIN((Y55+Z55-AA55),MAX(0,AN55-(IF(IF($E$6="",99,$E$6)&lt;IF($E$9="",99,$E$9),J55+K55-L55,0)+IF(IF($E$7="",99,$E$7)&lt;IF($E$9="",99,$E$9),O55+P55-Q55,0)+IF(IF($E$8="",99,$E$8)&lt;IF($E$9="",99,$E$9),T55+U55-V55,0)+IF(IF($E$10="",99,$E$10)&lt;IF($E$9="",99,$E$9),AD55+AE55-AF55,0)+IF(IF($E$11="",99,$E$11)&lt;IF($E$9="",99,$E$9),AI55+AJ55-AK55,0))))</f>
        <v/>
      </c>
      <c r="AC55" s="17">
        <f>ROUND((Y55+Z55-AA55)-AB55,2)</f>
        <v/>
      </c>
      <c r="AD55" s="17">
        <f>AH54</f>
        <v/>
      </c>
      <c r="AE55" s="17">
        <f>AD55*N($C$10)/12</f>
        <v/>
      </c>
      <c r="AF55" s="17">
        <f>MIN(N($D$10),AD55+AE55)</f>
        <v/>
      </c>
      <c r="AG55" s="17">
        <f>MIN((AD55+AE55-AF55),MAX(0,AN55-(IF(IF($E$6="",99,$E$6)&lt;IF($E$10="",99,$E$10),J55+K55-L55,0)+IF(IF($E$7="",99,$E$7)&lt;IF($E$10="",99,$E$10),O55+P55-Q55,0)+IF(IF($E$8="",99,$E$8)&lt;IF($E$10="",99,$E$10),T55+U55-V55,0)+IF(IF($E$9="",99,$E$9)&lt;IF($E$10="",99,$E$10),Y55+Z55-AA55,0)+IF(IF($E$11="",99,$E$11)&lt;IF($E$10="",99,$E$10),AI55+AJ55-AK55,0))))</f>
        <v/>
      </c>
      <c r="AH55" s="17">
        <f>ROUND((AD55+AE55-AF55)-AG55,2)</f>
        <v/>
      </c>
      <c r="AI55" s="17">
        <f>AM54</f>
        <v/>
      </c>
      <c r="AJ55" s="17">
        <f>AI55*N($C$11)/12</f>
        <v/>
      </c>
      <c r="AK55" s="17">
        <f>MIN(N($D$11),AI55+AJ55)</f>
        <v/>
      </c>
      <c r="AL55" s="17">
        <f>MIN((AI55+AJ55-AK55),MAX(0,AN55-(IF(IF($E$6="",99,$E$6)&lt;IF($E$11="",99,$E$11),J55+K55-L55,0)+IF(IF($E$7="",99,$E$7)&lt;IF($E$11="",99,$E$11),O55+P55-Q55,0)+IF(IF($E$8="",99,$E$8)&lt;IF($E$11="",99,$E$11),T55+U55-V55,0)+IF(IF($E$9="",99,$E$9)&lt;IF($E$11="",99,$E$11),Y55+Z55-AA55,0)+IF(IF($E$10="",99,$E$10)&lt;IF($E$11="",99,$E$11),AD55+AE55-AF55,0))))</f>
        <v/>
      </c>
      <c r="AM55" s="17">
        <f>ROUND((AI55+AJ55-AK55)-AL55,2)</f>
        <v/>
      </c>
      <c r="AN55" s="17">
        <f>MAX(0,N($B$13)-(L55+Q55+V55+AA55+AF55+AK55))</f>
        <v/>
      </c>
      <c r="AO55" s="17">
        <f>N55+S55+X55+AC55+AH55+AM55</f>
        <v/>
      </c>
    </row>
    <row r="56">
      <c r="I56" s="16" t="n">
        <v>51</v>
      </c>
      <c r="J56" s="17">
        <f>N55</f>
        <v/>
      </c>
      <c r="K56" s="17">
        <f>J56*N($C$6)/12</f>
        <v/>
      </c>
      <c r="L56" s="17">
        <f>MIN(N($D$6),J56+K56)</f>
        <v/>
      </c>
      <c r="M56" s="17">
        <f>MIN((J56+K56-L56),MAX(0,AN56-(IF(IF($E$7="",99,$E$7)&lt;IF($E$6="",99,$E$6),O56+P56-Q56,0)+IF(IF($E$8="",99,$E$8)&lt;IF($E$6="",99,$E$6),T56+U56-V56,0)+IF(IF($E$9="",99,$E$9)&lt;IF($E$6="",99,$E$6),Y56+Z56-AA56,0)+IF(IF($E$10="",99,$E$10)&lt;IF($E$6="",99,$E$6),AD56+AE56-AF56,0)+IF(IF($E$11="",99,$E$11)&lt;IF($E$6="",99,$E$6),AI56+AJ56-AK56,0))))</f>
        <v/>
      </c>
      <c r="N56" s="17">
        <f>ROUND((J56+K56-L56)-M56,2)</f>
        <v/>
      </c>
      <c r="O56" s="17">
        <f>S55</f>
        <v/>
      </c>
      <c r="P56" s="17">
        <f>O56*N($C$7)/12</f>
        <v/>
      </c>
      <c r="Q56" s="17">
        <f>MIN(N($D$7),O56+P56)</f>
        <v/>
      </c>
      <c r="R56" s="17">
        <f>MIN((O56+P56-Q56),MAX(0,AN56-(IF(IF($E$6="",99,$E$6)&lt;IF($E$7="",99,$E$7),J56+K56-L56,0)+IF(IF($E$8="",99,$E$8)&lt;IF($E$7="",99,$E$7),T56+U56-V56,0)+IF(IF($E$9="",99,$E$9)&lt;IF($E$7="",99,$E$7),Y56+Z56-AA56,0)+IF(IF($E$10="",99,$E$10)&lt;IF($E$7="",99,$E$7),AD56+AE56-AF56,0)+IF(IF($E$11="",99,$E$11)&lt;IF($E$7="",99,$E$7),AI56+AJ56-AK56,0))))</f>
        <v/>
      </c>
      <c r="S56" s="17">
        <f>ROUND((O56+P56-Q56)-R56,2)</f>
        <v/>
      </c>
      <c r="T56" s="17">
        <f>X55</f>
        <v/>
      </c>
      <c r="U56" s="17">
        <f>T56*N($C$8)/12</f>
        <v/>
      </c>
      <c r="V56" s="17">
        <f>MIN(N($D$8),T56+U56)</f>
        <v/>
      </c>
      <c r="W56" s="17">
        <f>MIN((T56+U56-V56),MAX(0,AN56-(IF(IF($E$6="",99,$E$6)&lt;IF($E$8="",99,$E$8),J56+K56-L56,0)+IF(IF($E$7="",99,$E$7)&lt;IF($E$8="",99,$E$8),O56+P56-Q56,0)+IF(IF($E$9="",99,$E$9)&lt;IF($E$8="",99,$E$8),Y56+Z56-AA56,0)+IF(IF($E$10="",99,$E$10)&lt;IF($E$8="",99,$E$8),AD56+AE56-AF56,0)+IF(IF($E$11="",99,$E$11)&lt;IF($E$8="",99,$E$8),AI56+AJ56-AK56,0))))</f>
        <v/>
      </c>
      <c r="X56" s="17">
        <f>ROUND((T56+U56-V56)-W56,2)</f>
        <v/>
      </c>
      <c r="Y56" s="17">
        <f>AC55</f>
        <v/>
      </c>
      <c r="Z56" s="17">
        <f>Y56*N($C$9)/12</f>
        <v/>
      </c>
      <c r="AA56" s="17">
        <f>MIN(N($D$9),Y56+Z56)</f>
        <v/>
      </c>
      <c r="AB56" s="17">
        <f>MIN((Y56+Z56-AA56),MAX(0,AN56-(IF(IF($E$6="",99,$E$6)&lt;IF($E$9="",99,$E$9),J56+K56-L56,0)+IF(IF($E$7="",99,$E$7)&lt;IF($E$9="",99,$E$9),O56+P56-Q56,0)+IF(IF($E$8="",99,$E$8)&lt;IF($E$9="",99,$E$9),T56+U56-V56,0)+IF(IF($E$10="",99,$E$10)&lt;IF($E$9="",99,$E$9),AD56+AE56-AF56,0)+IF(IF($E$11="",99,$E$11)&lt;IF($E$9="",99,$E$9),AI56+AJ56-AK56,0))))</f>
        <v/>
      </c>
      <c r="AC56" s="17">
        <f>ROUND((Y56+Z56-AA56)-AB56,2)</f>
        <v/>
      </c>
      <c r="AD56" s="17">
        <f>AH55</f>
        <v/>
      </c>
      <c r="AE56" s="17">
        <f>AD56*N($C$10)/12</f>
        <v/>
      </c>
      <c r="AF56" s="17">
        <f>MIN(N($D$10),AD56+AE56)</f>
        <v/>
      </c>
      <c r="AG56" s="17">
        <f>MIN((AD56+AE56-AF56),MAX(0,AN56-(IF(IF($E$6="",99,$E$6)&lt;IF($E$10="",99,$E$10),J56+K56-L56,0)+IF(IF($E$7="",99,$E$7)&lt;IF($E$10="",99,$E$10),O56+P56-Q56,0)+IF(IF($E$8="",99,$E$8)&lt;IF($E$10="",99,$E$10),T56+U56-V56,0)+IF(IF($E$9="",99,$E$9)&lt;IF($E$10="",99,$E$10),Y56+Z56-AA56,0)+IF(IF($E$11="",99,$E$11)&lt;IF($E$10="",99,$E$10),AI56+AJ56-AK56,0))))</f>
        <v/>
      </c>
      <c r="AH56" s="17">
        <f>ROUND((AD56+AE56-AF56)-AG56,2)</f>
        <v/>
      </c>
      <c r="AI56" s="17">
        <f>AM55</f>
        <v/>
      </c>
      <c r="AJ56" s="17">
        <f>AI56*N($C$11)/12</f>
        <v/>
      </c>
      <c r="AK56" s="17">
        <f>MIN(N($D$11),AI56+AJ56)</f>
        <v/>
      </c>
      <c r="AL56" s="17">
        <f>MIN((AI56+AJ56-AK56),MAX(0,AN56-(IF(IF($E$6="",99,$E$6)&lt;IF($E$11="",99,$E$11),J56+K56-L56,0)+IF(IF($E$7="",99,$E$7)&lt;IF($E$11="",99,$E$11),O56+P56-Q56,0)+IF(IF($E$8="",99,$E$8)&lt;IF($E$11="",99,$E$11),T56+U56-V56,0)+IF(IF($E$9="",99,$E$9)&lt;IF($E$11="",99,$E$11),Y56+Z56-AA56,0)+IF(IF($E$10="",99,$E$10)&lt;IF($E$11="",99,$E$11),AD56+AE56-AF56,0))))</f>
        <v/>
      </c>
      <c r="AM56" s="17">
        <f>ROUND((AI56+AJ56-AK56)-AL56,2)</f>
        <v/>
      </c>
      <c r="AN56" s="17">
        <f>MAX(0,N($B$13)-(L56+Q56+V56+AA56+AF56+AK56))</f>
        <v/>
      </c>
      <c r="AO56" s="17">
        <f>N56+S56+X56+AC56+AH56+AM56</f>
        <v/>
      </c>
    </row>
    <row r="57">
      <c r="I57" s="16" t="n">
        <v>52</v>
      </c>
      <c r="J57" s="17">
        <f>N56</f>
        <v/>
      </c>
      <c r="K57" s="17">
        <f>J57*N($C$6)/12</f>
        <v/>
      </c>
      <c r="L57" s="17">
        <f>MIN(N($D$6),J57+K57)</f>
        <v/>
      </c>
      <c r="M57" s="17">
        <f>MIN((J57+K57-L57),MAX(0,AN57-(IF(IF($E$7="",99,$E$7)&lt;IF($E$6="",99,$E$6),O57+P57-Q57,0)+IF(IF($E$8="",99,$E$8)&lt;IF($E$6="",99,$E$6),T57+U57-V57,0)+IF(IF($E$9="",99,$E$9)&lt;IF($E$6="",99,$E$6),Y57+Z57-AA57,0)+IF(IF($E$10="",99,$E$10)&lt;IF($E$6="",99,$E$6),AD57+AE57-AF57,0)+IF(IF($E$11="",99,$E$11)&lt;IF($E$6="",99,$E$6),AI57+AJ57-AK57,0))))</f>
        <v/>
      </c>
      <c r="N57" s="17">
        <f>ROUND((J57+K57-L57)-M57,2)</f>
        <v/>
      </c>
      <c r="O57" s="17">
        <f>S56</f>
        <v/>
      </c>
      <c r="P57" s="17">
        <f>O57*N($C$7)/12</f>
        <v/>
      </c>
      <c r="Q57" s="17">
        <f>MIN(N($D$7),O57+P57)</f>
        <v/>
      </c>
      <c r="R57" s="17">
        <f>MIN((O57+P57-Q57),MAX(0,AN57-(IF(IF($E$6="",99,$E$6)&lt;IF($E$7="",99,$E$7),J57+K57-L57,0)+IF(IF($E$8="",99,$E$8)&lt;IF($E$7="",99,$E$7),T57+U57-V57,0)+IF(IF($E$9="",99,$E$9)&lt;IF($E$7="",99,$E$7),Y57+Z57-AA57,0)+IF(IF($E$10="",99,$E$10)&lt;IF($E$7="",99,$E$7),AD57+AE57-AF57,0)+IF(IF($E$11="",99,$E$11)&lt;IF($E$7="",99,$E$7),AI57+AJ57-AK57,0))))</f>
        <v/>
      </c>
      <c r="S57" s="17">
        <f>ROUND((O57+P57-Q57)-R57,2)</f>
        <v/>
      </c>
      <c r="T57" s="17">
        <f>X56</f>
        <v/>
      </c>
      <c r="U57" s="17">
        <f>T57*N($C$8)/12</f>
        <v/>
      </c>
      <c r="V57" s="17">
        <f>MIN(N($D$8),T57+U57)</f>
        <v/>
      </c>
      <c r="W57" s="17">
        <f>MIN((T57+U57-V57),MAX(0,AN57-(IF(IF($E$6="",99,$E$6)&lt;IF($E$8="",99,$E$8),J57+K57-L57,0)+IF(IF($E$7="",99,$E$7)&lt;IF($E$8="",99,$E$8),O57+P57-Q57,0)+IF(IF($E$9="",99,$E$9)&lt;IF($E$8="",99,$E$8),Y57+Z57-AA57,0)+IF(IF($E$10="",99,$E$10)&lt;IF($E$8="",99,$E$8),AD57+AE57-AF57,0)+IF(IF($E$11="",99,$E$11)&lt;IF($E$8="",99,$E$8),AI57+AJ57-AK57,0))))</f>
        <v/>
      </c>
      <c r="X57" s="17">
        <f>ROUND((T57+U57-V57)-W57,2)</f>
        <v/>
      </c>
      <c r="Y57" s="17">
        <f>AC56</f>
        <v/>
      </c>
      <c r="Z57" s="17">
        <f>Y57*N($C$9)/12</f>
        <v/>
      </c>
      <c r="AA57" s="17">
        <f>MIN(N($D$9),Y57+Z57)</f>
        <v/>
      </c>
      <c r="AB57" s="17">
        <f>MIN((Y57+Z57-AA57),MAX(0,AN57-(IF(IF($E$6="",99,$E$6)&lt;IF($E$9="",99,$E$9),J57+K57-L57,0)+IF(IF($E$7="",99,$E$7)&lt;IF($E$9="",99,$E$9),O57+P57-Q57,0)+IF(IF($E$8="",99,$E$8)&lt;IF($E$9="",99,$E$9),T57+U57-V57,0)+IF(IF($E$10="",99,$E$10)&lt;IF($E$9="",99,$E$9),AD57+AE57-AF57,0)+IF(IF($E$11="",99,$E$11)&lt;IF($E$9="",99,$E$9),AI57+AJ57-AK57,0))))</f>
        <v/>
      </c>
      <c r="AC57" s="17">
        <f>ROUND((Y57+Z57-AA57)-AB57,2)</f>
        <v/>
      </c>
      <c r="AD57" s="17">
        <f>AH56</f>
        <v/>
      </c>
      <c r="AE57" s="17">
        <f>AD57*N($C$10)/12</f>
        <v/>
      </c>
      <c r="AF57" s="17">
        <f>MIN(N($D$10),AD57+AE57)</f>
        <v/>
      </c>
      <c r="AG57" s="17">
        <f>MIN((AD57+AE57-AF57),MAX(0,AN57-(IF(IF($E$6="",99,$E$6)&lt;IF($E$10="",99,$E$10),J57+K57-L57,0)+IF(IF($E$7="",99,$E$7)&lt;IF($E$10="",99,$E$10),O57+P57-Q57,0)+IF(IF($E$8="",99,$E$8)&lt;IF($E$10="",99,$E$10),T57+U57-V57,0)+IF(IF($E$9="",99,$E$9)&lt;IF($E$10="",99,$E$10),Y57+Z57-AA57,0)+IF(IF($E$11="",99,$E$11)&lt;IF($E$10="",99,$E$10),AI57+AJ57-AK57,0))))</f>
        <v/>
      </c>
      <c r="AH57" s="17">
        <f>ROUND((AD57+AE57-AF57)-AG57,2)</f>
        <v/>
      </c>
      <c r="AI57" s="17">
        <f>AM56</f>
        <v/>
      </c>
      <c r="AJ57" s="17">
        <f>AI57*N($C$11)/12</f>
        <v/>
      </c>
      <c r="AK57" s="17">
        <f>MIN(N($D$11),AI57+AJ57)</f>
        <v/>
      </c>
      <c r="AL57" s="17">
        <f>MIN((AI57+AJ57-AK57),MAX(0,AN57-(IF(IF($E$6="",99,$E$6)&lt;IF($E$11="",99,$E$11),J57+K57-L57,0)+IF(IF($E$7="",99,$E$7)&lt;IF($E$11="",99,$E$11),O57+P57-Q57,0)+IF(IF($E$8="",99,$E$8)&lt;IF($E$11="",99,$E$11),T57+U57-V57,0)+IF(IF($E$9="",99,$E$9)&lt;IF($E$11="",99,$E$11),Y57+Z57-AA57,0)+IF(IF($E$10="",99,$E$10)&lt;IF($E$11="",99,$E$11),AD57+AE57-AF57,0))))</f>
        <v/>
      </c>
      <c r="AM57" s="17">
        <f>ROUND((AI57+AJ57-AK57)-AL57,2)</f>
        <v/>
      </c>
      <c r="AN57" s="17">
        <f>MAX(0,N($B$13)-(L57+Q57+V57+AA57+AF57+AK57))</f>
        <v/>
      </c>
      <c r="AO57" s="17">
        <f>N57+S57+X57+AC57+AH57+AM57</f>
        <v/>
      </c>
    </row>
    <row r="58">
      <c r="I58" s="16" t="n">
        <v>53</v>
      </c>
      <c r="J58" s="17">
        <f>N57</f>
        <v/>
      </c>
      <c r="K58" s="17">
        <f>J58*N($C$6)/12</f>
        <v/>
      </c>
      <c r="L58" s="17">
        <f>MIN(N($D$6),J58+K58)</f>
        <v/>
      </c>
      <c r="M58" s="17">
        <f>MIN((J58+K58-L58),MAX(0,AN58-(IF(IF($E$7="",99,$E$7)&lt;IF($E$6="",99,$E$6),O58+P58-Q58,0)+IF(IF($E$8="",99,$E$8)&lt;IF($E$6="",99,$E$6),T58+U58-V58,0)+IF(IF($E$9="",99,$E$9)&lt;IF($E$6="",99,$E$6),Y58+Z58-AA58,0)+IF(IF($E$10="",99,$E$10)&lt;IF($E$6="",99,$E$6),AD58+AE58-AF58,0)+IF(IF($E$11="",99,$E$11)&lt;IF($E$6="",99,$E$6),AI58+AJ58-AK58,0))))</f>
        <v/>
      </c>
      <c r="N58" s="17">
        <f>ROUND((J58+K58-L58)-M58,2)</f>
        <v/>
      </c>
      <c r="O58" s="17">
        <f>S57</f>
        <v/>
      </c>
      <c r="P58" s="17">
        <f>O58*N($C$7)/12</f>
        <v/>
      </c>
      <c r="Q58" s="17">
        <f>MIN(N($D$7),O58+P58)</f>
        <v/>
      </c>
      <c r="R58" s="17">
        <f>MIN((O58+P58-Q58),MAX(0,AN58-(IF(IF($E$6="",99,$E$6)&lt;IF($E$7="",99,$E$7),J58+K58-L58,0)+IF(IF($E$8="",99,$E$8)&lt;IF($E$7="",99,$E$7),T58+U58-V58,0)+IF(IF($E$9="",99,$E$9)&lt;IF($E$7="",99,$E$7),Y58+Z58-AA58,0)+IF(IF($E$10="",99,$E$10)&lt;IF($E$7="",99,$E$7),AD58+AE58-AF58,0)+IF(IF($E$11="",99,$E$11)&lt;IF($E$7="",99,$E$7),AI58+AJ58-AK58,0))))</f>
        <v/>
      </c>
      <c r="S58" s="17">
        <f>ROUND((O58+P58-Q58)-R58,2)</f>
        <v/>
      </c>
      <c r="T58" s="17">
        <f>X57</f>
        <v/>
      </c>
      <c r="U58" s="17">
        <f>T58*N($C$8)/12</f>
        <v/>
      </c>
      <c r="V58" s="17">
        <f>MIN(N($D$8),T58+U58)</f>
        <v/>
      </c>
      <c r="W58" s="17">
        <f>MIN((T58+U58-V58),MAX(0,AN58-(IF(IF($E$6="",99,$E$6)&lt;IF($E$8="",99,$E$8),J58+K58-L58,0)+IF(IF($E$7="",99,$E$7)&lt;IF($E$8="",99,$E$8),O58+P58-Q58,0)+IF(IF($E$9="",99,$E$9)&lt;IF($E$8="",99,$E$8),Y58+Z58-AA58,0)+IF(IF($E$10="",99,$E$10)&lt;IF($E$8="",99,$E$8),AD58+AE58-AF58,0)+IF(IF($E$11="",99,$E$11)&lt;IF($E$8="",99,$E$8),AI58+AJ58-AK58,0))))</f>
        <v/>
      </c>
      <c r="X58" s="17">
        <f>ROUND((T58+U58-V58)-W58,2)</f>
        <v/>
      </c>
      <c r="Y58" s="17">
        <f>AC57</f>
        <v/>
      </c>
      <c r="Z58" s="17">
        <f>Y58*N($C$9)/12</f>
        <v/>
      </c>
      <c r="AA58" s="17">
        <f>MIN(N($D$9),Y58+Z58)</f>
        <v/>
      </c>
      <c r="AB58" s="17">
        <f>MIN((Y58+Z58-AA58),MAX(0,AN58-(IF(IF($E$6="",99,$E$6)&lt;IF($E$9="",99,$E$9),J58+K58-L58,0)+IF(IF($E$7="",99,$E$7)&lt;IF($E$9="",99,$E$9),O58+P58-Q58,0)+IF(IF($E$8="",99,$E$8)&lt;IF($E$9="",99,$E$9),T58+U58-V58,0)+IF(IF($E$10="",99,$E$10)&lt;IF($E$9="",99,$E$9),AD58+AE58-AF58,0)+IF(IF($E$11="",99,$E$11)&lt;IF($E$9="",99,$E$9),AI58+AJ58-AK58,0))))</f>
        <v/>
      </c>
      <c r="AC58" s="17">
        <f>ROUND((Y58+Z58-AA58)-AB58,2)</f>
        <v/>
      </c>
      <c r="AD58" s="17">
        <f>AH57</f>
        <v/>
      </c>
      <c r="AE58" s="17">
        <f>AD58*N($C$10)/12</f>
        <v/>
      </c>
      <c r="AF58" s="17">
        <f>MIN(N($D$10),AD58+AE58)</f>
        <v/>
      </c>
      <c r="AG58" s="17">
        <f>MIN((AD58+AE58-AF58),MAX(0,AN58-(IF(IF($E$6="",99,$E$6)&lt;IF($E$10="",99,$E$10),J58+K58-L58,0)+IF(IF($E$7="",99,$E$7)&lt;IF($E$10="",99,$E$10),O58+P58-Q58,0)+IF(IF($E$8="",99,$E$8)&lt;IF($E$10="",99,$E$10),T58+U58-V58,0)+IF(IF($E$9="",99,$E$9)&lt;IF($E$10="",99,$E$10),Y58+Z58-AA58,0)+IF(IF($E$11="",99,$E$11)&lt;IF($E$10="",99,$E$10),AI58+AJ58-AK58,0))))</f>
        <v/>
      </c>
      <c r="AH58" s="17">
        <f>ROUND((AD58+AE58-AF58)-AG58,2)</f>
        <v/>
      </c>
      <c r="AI58" s="17">
        <f>AM57</f>
        <v/>
      </c>
      <c r="AJ58" s="17">
        <f>AI58*N($C$11)/12</f>
        <v/>
      </c>
      <c r="AK58" s="17">
        <f>MIN(N($D$11),AI58+AJ58)</f>
        <v/>
      </c>
      <c r="AL58" s="17">
        <f>MIN((AI58+AJ58-AK58),MAX(0,AN58-(IF(IF($E$6="",99,$E$6)&lt;IF($E$11="",99,$E$11),J58+K58-L58,0)+IF(IF($E$7="",99,$E$7)&lt;IF($E$11="",99,$E$11),O58+P58-Q58,0)+IF(IF($E$8="",99,$E$8)&lt;IF($E$11="",99,$E$11),T58+U58-V58,0)+IF(IF($E$9="",99,$E$9)&lt;IF($E$11="",99,$E$11),Y58+Z58-AA58,0)+IF(IF($E$10="",99,$E$10)&lt;IF($E$11="",99,$E$11),AD58+AE58-AF58,0))))</f>
        <v/>
      </c>
      <c r="AM58" s="17">
        <f>ROUND((AI58+AJ58-AK58)-AL58,2)</f>
        <v/>
      </c>
      <c r="AN58" s="17">
        <f>MAX(0,N($B$13)-(L58+Q58+V58+AA58+AF58+AK58))</f>
        <v/>
      </c>
      <c r="AO58" s="17">
        <f>N58+S58+X58+AC58+AH58+AM58</f>
        <v/>
      </c>
    </row>
    <row r="59">
      <c r="I59" s="16" t="n">
        <v>54</v>
      </c>
      <c r="J59" s="17">
        <f>N58</f>
        <v/>
      </c>
      <c r="K59" s="17">
        <f>J59*N($C$6)/12</f>
        <v/>
      </c>
      <c r="L59" s="17">
        <f>MIN(N($D$6),J59+K59)</f>
        <v/>
      </c>
      <c r="M59" s="17">
        <f>MIN((J59+K59-L59),MAX(0,AN59-(IF(IF($E$7="",99,$E$7)&lt;IF($E$6="",99,$E$6),O59+P59-Q59,0)+IF(IF($E$8="",99,$E$8)&lt;IF($E$6="",99,$E$6),T59+U59-V59,0)+IF(IF($E$9="",99,$E$9)&lt;IF($E$6="",99,$E$6),Y59+Z59-AA59,0)+IF(IF($E$10="",99,$E$10)&lt;IF($E$6="",99,$E$6),AD59+AE59-AF59,0)+IF(IF($E$11="",99,$E$11)&lt;IF($E$6="",99,$E$6),AI59+AJ59-AK59,0))))</f>
        <v/>
      </c>
      <c r="N59" s="17">
        <f>ROUND((J59+K59-L59)-M59,2)</f>
        <v/>
      </c>
      <c r="O59" s="17">
        <f>S58</f>
        <v/>
      </c>
      <c r="P59" s="17">
        <f>O59*N($C$7)/12</f>
        <v/>
      </c>
      <c r="Q59" s="17">
        <f>MIN(N($D$7),O59+P59)</f>
        <v/>
      </c>
      <c r="R59" s="17">
        <f>MIN((O59+P59-Q59),MAX(0,AN59-(IF(IF($E$6="",99,$E$6)&lt;IF($E$7="",99,$E$7),J59+K59-L59,0)+IF(IF($E$8="",99,$E$8)&lt;IF($E$7="",99,$E$7),T59+U59-V59,0)+IF(IF($E$9="",99,$E$9)&lt;IF($E$7="",99,$E$7),Y59+Z59-AA59,0)+IF(IF($E$10="",99,$E$10)&lt;IF($E$7="",99,$E$7),AD59+AE59-AF59,0)+IF(IF($E$11="",99,$E$11)&lt;IF($E$7="",99,$E$7),AI59+AJ59-AK59,0))))</f>
        <v/>
      </c>
      <c r="S59" s="17">
        <f>ROUND((O59+P59-Q59)-R59,2)</f>
        <v/>
      </c>
      <c r="T59" s="17">
        <f>X58</f>
        <v/>
      </c>
      <c r="U59" s="17">
        <f>T59*N($C$8)/12</f>
        <v/>
      </c>
      <c r="V59" s="17">
        <f>MIN(N($D$8),T59+U59)</f>
        <v/>
      </c>
      <c r="W59" s="17">
        <f>MIN((T59+U59-V59),MAX(0,AN59-(IF(IF($E$6="",99,$E$6)&lt;IF($E$8="",99,$E$8),J59+K59-L59,0)+IF(IF($E$7="",99,$E$7)&lt;IF($E$8="",99,$E$8),O59+P59-Q59,0)+IF(IF($E$9="",99,$E$9)&lt;IF($E$8="",99,$E$8),Y59+Z59-AA59,0)+IF(IF($E$10="",99,$E$10)&lt;IF($E$8="",99,$E$8),AD59+AE59-AF59,0)+IF(IF($E$11="",99,$E$11)&lt;IF($E$8="",99,$E$8),AI59+AJ59-AK59,0))))</f>
        <v/>
      </c>
      <c r="X59" s="17">
        <f>ROUND((T59+U59-V59)-W59,2)</f>
        <v/>
      </c>
      <c r="Y59" s="17">
        <f>AC58</f>
        <v/>
      </c>
      <c r="Z59" s="17">
        <f>Y59*N($C$9)/12</f>
        <v/>
      </c>
      <c r="AA59" s="17">
        <f>MIN(N($D$9),Y59+Z59)</f>
        <v/>
      </c>
      <c r="AB59" s="17">
        <f>MIN((Y59+Z59-AA59),MAX(0,AN59-(IF(IF($E$6="",99,$E$6)&lt;IF($E$9="",99,$E$9),J59+K59-L59,0)+IF(IF($E$7="",99,$E$7)&lt;IF($E$9="",99,$E$9),O59+P59-Q59,0)+IF(IF($E$8="",99,$E$8)&lt;IF($E$9="",99,$E$9),T59+U59-V59,0)+IF(IF($E$10="",99,$E$10)&lt;IF($E$9="",99,$E$9),AD59+AE59-AF59,0)+IF(IF($E$11="",99,$E$11)&lt;IF($E$9="",99,$E$9),AI59+AJ59-AK59,0))))</f>
        <v/>
      </c>
      <c r="AC59" s="17">
        <f>ROUND((Y59+Z59-AA59)-AB59,2)</f>
        <v/>
      </c>
      <c r="AD59" s="17">
        <f>AH58</f>
        <v/>
      </c>
      <c r="AE59" s="17">
        <f>AD59*N($C$10)/12</f>
        <v/>
      </c>
      <c r="AF59" s="17">
        <f>MIN(N($D$10),AD59+AE59)</f>
        <v/>
      </c>
      <c r="AG59" s="17">
        <f>MIN((AD59+AE59-AF59),MAX(0,AN59-(IF(IF($E$6="",99,$E$6)&lt;IF($E$10="",99,$E$10),J59+K59-L59,0)+IF(IF($E$7="",99,$E$7)&lt;IF($E$10="",99,$E$10),O59+P59-Q59,0)+IF(IF($E$8="",99,$E$8)&lt;IF($E$10="",99,$E$10),T59+U59-V59,0)+IF(IF($E$9="",99,$E$9)&lt;IF($E$10="",99,$E$10),Y59+Z59-AA59,0)+IF(IF($E$11="",99,$E$11)&lt;IF($E$10="",99,$E$10),AI59+AJ59-AK59,0))))</f>
        <v/>
      </c>
      <c r="AH59" s="17">
        <f>ROUND((AD59+AE59-AF59)-AG59,2)</f>
        <v/>
      </c>
      <c r="AI59" s="17">
        <f>AM58</f>
        <v/>
      </c>
      <c r="AJ59" s="17">
        <f>AI59*N($C$11)/12</f>
        <v/>
      </c>
      <c r="AK59" s="17">
        <f>MIN(N($D$11),AI59+AJ59)</f>
        <v/>
      </c>
      <c r="AL59" s="17">
        <f>MIN((AI59+AJ59-AK59),MAX(0,AN59-(IF(IF($E$6="",99,$E$6)&lt;IF($E$11="",99,$E$11),J59+K59-L59,0)+IF(IF($E$7="",99,$E$7)&lt;IF($E$11="",99,$E$11),O59+P59-Q59,0)+IF(IF($E$8="",99,$E$8)&lt;IF($E$11="",99,$E$11),T59+U59-V59,0)+IF(IF($E$9="",99,$E$9)&lt;IF($E$11="",99,$E$11),Y59+Z59-AA59,0)+IF(IF($E$10="",99,$E$10)&lt;IF($E$11="",99,$E$11),AD59+AE59-AF59,0))))</f>
        <v/>
      </c>
      <c r="AM59" s="17">
        <f>ROUND((AI59+AJ59-AK59)-AL59,2)</f>
        <v/>
      </c>
      <c r="AN59" s="17">
        <f>MAX(0,N($B$13)-(L59+Q59+V59+AA59+AF59+AK59))</f>
        <v/>
      </c>
      <c r="AO59" s="17">
        <f>N59+S59+X59+AC59+AH59+AM59</f>
        <v/>
      </c>
    </row>
    <row r="60">
      <c r="I60" s="16" t="n">
        <v>55</v>
      </c>
      <c r="J60" s="17">
        <f>N59</f>
        <v/>
      </c>
      <c r="K60" s="17">
        <f>J60*N($C$6)/12</f>
        <v/>
      </c>
      <c r="L60" s="17">
        <f>MIN(N($D$6),J60+K60)</f>
        <v/>
      </c>
      <c r="M60" s="17">
        <f>MIN((J60+K60-L60),MAX(0,AN60-(IF(IF($E$7="",99,$E$7)&lt;IF($E$6="",99,$E$6),O60+P60-Q60,0)+IF(IF($E$8="",99,$E$8)&lt;IF($E$6="",99,$E$6),T60+U60-V60,0)+IF(IF($E$9="",99,$E$9)&lt;IF($E$6="",99,$E$6),Y60+Z60-AA60,0)+IF(IF($E$10="",99,$E$10)&lt;IF($E$6="",99,$E$6),AD60+AE60-AF60,0)+IF(IF($E$11="",99,$E$11)&lt;IF($E$6="",99,$E$6),AI60+AJ60-AK60,0))))</f>
        <v/>
      </c>
      <c r="N60" s="17">
        <f>ROUND((J60+K60-L60)-M60,2)</f>
        <v/>
      </c>
      <c r="O60" s="17">
        <f>S59</f>
        <v/>
      </c>
      <c r="P60" s="17">
        <f>O60*N($C$7)/12</f>
        <v/>
      </c>
      <c r="Q60" s="17">
        <f>MIN(N($D$7),O60+P60)</f>
        <v/>
      </c>
      <c r="R60" s="17">
        <f>MIN((O60+P60-Q60),MAX(0,AN60-(IF(IF($E$6="",99,$E$6)&lt;IF($E$7="",99,$E$7),J60+K60-L60,0)+IF(IF($E$8="",99,$E$8)&lt;IF($E$7="",99,$E$7),T60+U60-V60,0)+IF(IF($E$9="",99,$E$9)&lt;IF($E$7="",99,$E$7),Y60+Z60-AA60,0)+IF(IF($E$10="",99,$E$10)&lt;IF($E$7="",99,$E$7),AD60+AE60-AF60,0)+IF(IF($E$11="",99,$E$11)&lt;IF($E$7="",99,$E$7),AI60+AJ60-AK60,0))))</f>
        <v/>
      </c>
      <c r="S60" s="17">
        <f>ROUND((O60+P60-Q60)-R60,2)</f>
        <v/>
      </c>
      <c r="T60" s="17">
        <f>X59</f>
        <v/>
      </c>
      <c r="U60" s="17">
        <f>T60*N($C$8)/12</f>
        <v/>
      </c>
      <c r="V60" s="17">
        <f>MIN(N($D$8),T60+U60)</f>
        <v/>
      </c>
      <c r="W60" s="17">
        <f>MIN((T60+U60-V60),MAX(0,AN60-(IF(IF($E$6="",99,$E$6)&lt;IF($E$8="",99,$E$8),J60+K60-L60,0)+IF(IF($E$7="",99,$E$7)&lt;IF($E$8="",99,$E$8),O60+P60-Q60,0)+IF(IF($E$9="",99,$E$9)&lt;IF($E$8="",99,$E$8),Y60+Z60-AA60,0)+IF(IF($E$10="",99,$E$10)&lt;IF($E$8="",99,$E$8),AD60+AE60-AF60,0)+IF(IF($E$11="",99,$E$11)&lt;IF($E$8="",99,$E$8),AI60+AJ60-AK60,0))))</f>
        <v/>
      </c>
      <c r="X60" s="17">
        <f>ROUND((T60+U60-V60)-W60,2)</f>
        <v/>
      </c>
      <c r="Y60" s="17">
        <f>AC59</f>
        <v/>
      </c>
      <c r="Z60" s="17">
        <f>Y60*N($C$9)/12</f>
        <v/>
      </c>
      <c r="AA60" s="17">
        <f>MIN(N($D$9),Y60+Z60)</f>
        <v/>
      </c>
      <c r="AB60" s="17">
        <f>MIN((Y60+Z60-AA60),MAX(0,AN60-(IF(IF($E$6="",99,$E$6)&lt;IF($E$9="",99,$E$9),J60+K60-L60,0)+IF(IF($E$7="",99,$E$7)&lt;IF($E$9="",99,$E$9),O60+P60-Q60,0)+IF(IF($E$8="",99,$E$8)&lt;IF($E$9="",99,$E$9),T60+U60-V60,0)+IF(IF($E$10="",99,$E$10)&lt;IF($E$9="",99,$E$9),AD60+AE60-AF60,0)+IF(IF($E$11="",99,$E$11)&lt;IF($E$9="",99,$E$9),AI60+AJ60-AK60,0))))</f>
        <v/>
      </c>
      <c r="AC60" s="17">
        <f>ROUND((Y60+Z60-AA60)-AB60,2)</f>
        <v/>
      </c>
      <c r="AD60" s="17">
        <f>AH59</f>
        <v/>
      </c>
      <c r="AE60" s="17">
        <f>AD60*N($C$10)/12</f>
        <v/>
      </c>
      <c r="AF60" s="17">
        <f>MIN(N($D$10),AD60+AE60)</f>
        <v/>
      </c>
      <c r="AG60" s="17">
        <f>MIN((AD60+AE60-AF60),MAX(0,AN60-(IF(IF($E$6="",99,$E$6)&lt;IF($E$10="",99,$E$10),J60+K60-L60,0)+IF(IF($E$7="",99,$E$7)&lt;IF($E$10="",99,$E$10),O60+P60-Q60,0)+IF(IF($E$8="",99,$E$8)&lt;IF($E$10="",99,$E$10),T60+U60-V60,0)+IF(IF($E$9="",99,$E$9)&lt;IF($E$10="",99,$E$10),Y60+Z60-AA60,0)+IF(IF($E$11="",99,$E$11)&lt;IF($E$10="",99,$E$10),AI60+AJ60-AK60,0))))</f>
        <v/>
      </c>
      <c r="AH60" s="17">
        <f>ROUND((AD60+AE60-AF60)-AG60,2)</f>
        <v/>
      </c>
      <c r="AI60" s="17">
        <f>AM59</f>
        <v/>
      </c>
      <c r="AJ60" s="17">
        <f>AI60*N($C$11)/12</f>
        <v/>
      </c>
      <c r="AK60" s="17">
        <f>MIN(N($D$11),AI60+AJ60)</f>
        <v/>
      </c>
      <c r="AL60" s="17">
        <f>MIN((AI60+AJ60-AK60),MAX(0,AN60-(IF(IF($E$6="",99,$E$6)&lt;IF($E$11="",99,$E$11),J60+K60-L60,0)+IF(IF($E$7="",99,$E$7)&lt;IF($E$11="",99,$E$11),O60+P60-Q60,0)+IF(IF($E$8="",99,$E$8)&lt;IF($E$11="",99,$E$11),T60+U60-V60,0)+IF(IF($E$9="",99,$E$9)&lt;IF($E$11="",99,$E$11),Y60+Z60-AA60,0)+IF(IF($E$10="",99,$E$10)&lt;IF($E$11="",99,$E$11),AD60+AE60-AF60,0))))</f>
        <v/>
      </c>
      <c r="AM60" s="17">
        <f>ROUND((AI60+AJ60-AK60)-AL60,2)</f>
        <v/>
      </c>
      <c r="AN60" s="17">
        <f>MAX(0,N($B$13)-(L60+Q60+V60+AA60+AF60+AK60))</f>
        <v/>
      </c>
      <c r="AO60" s="17">
        <f>N60+S60+X60+AC60+AH60+AM60</f>
        <v/>
      </c>
    </row>
    <row r="61">
      <c r="I61" s="16" t="n">
        <v>56</v>
      </c>
      <c r="J61" s="17">
        <f>N60</f>
        <v/>
      </c>
      <c r="K61" s="17">
        <f>J61*N($C$6)/12</f>
        <v/>
      </c>
      <c r="L61" s="17">
        <f>MIN(N($D$6),J61+K61)</f>
        <v/>
      </c>
      <c r="M61" s="17">
        <f>MIN((J61+K61-L61),MAX(0,AN61-(IF(IF($E$7="",99,$E$7)&lt;IF($E$6="",99,$E$6),O61+P61-Q61,0)+IF(IF($E$8="",99,$E$8)&lt;IF($E$6="",99,$E$6),T61+U61-V61,0)+IF(IF($E$9="",99,$E$9)&lt;IF($E$6="",99,$E$6),Y61+Z61-AA61,0)+IF(IF($E$10="",99,$E$10)&lt;IF($E$6="",99,$E$6),AD61+AE61-AF61,0)+IF(IF($E$11="",99,$E$11)&lt;IF($E$6="",99,$E$6),AI61+AJ61-AK61,0))))</f>
        <v/>
      </c>
      <c r="N61" s="17">
        <f>ROUND((J61+K61-L61)-M61,2)</f>
        <v/>
      </c>
      <c r="O61" s="17">
        <f>S60</f>
        <v/>
      </c>
      <c r="P61" s="17">
        <f>O61*N($C$7)/12</f>
        <v/>
      </c>
      <c r="Q61" s="17">
        <f>MIN(N($D$7),O61+P61)</f>
        <v/>
      </c>
      <c r="R61" s="17">
        <f>MIN((O61+P61-Q61),MAX(0,AN61-(IF(IF($E$6="",99,$E$6)&lt;IF($E$7="",99,$E$7),J61+K61-L61,0)+IF(IF($E$8="",99,$E$8)&lt;IF($E$7="",99,$E$7),T61+U61-V61,0)+IF(IF($E$9="",99,$E$9)&lt;IF($E$7="",99,$E$7),Y61+Z61-AA61,0)+IF(IF($E$10="",99,$E$10)&lt;IF($E$7="",99,$E$7),AD61+AE61-AF61,0)+IF(IF($E$11="",99,$E$11)&lt;IF($E$7="",99,$E$7),AI61+AJ61-AK61,0))))</f>
        <v/>
      </c>
      <c r="S61" s="17">
        <f>ROUND((O61+P61-Q61)-R61,2)</f>
        <v/>
      </c>
      <c r="T61" s="17">
        <f>X60</f>
        <v/>
      </c>
      <c r="U61" s="17">
        <f>T61*N($C$8)/12</f>
        <v/>
      </c>
      <c r="V61" s="17">
        <f>MIN(N($D$8),T61+U61)</f>
        <v/>
      </c>
      <c r="W61" s="17">
        <f>MIN((T61+U61-V61),MAX(0,AN61-(IF(IF($E$6="",99,$E$6)&lt;IF($E$8="",99,$E$8),J61+K61-L61,0)+IF(IF($E$7="",99,$E$7)&lt;IF($E$8="",99,$E$8),O61+P61-Q61,0)+IF(IF($E$9="",99,$E$9)&lt;IF($E$8="",99,$E$8),Y61+Z61-AA61,0)+IF(IF($E$10="",99,$E$10)&lt;IF($E$8="",99,$E$8),AD61+AE61-AF61,0)+IF(IF($E$11="",99,$E$11)&lt;IF($E$8="",99,$E$8),AI61+AJ61-AK61,0))))</f>
        <v/>
      </c>
      <c r="X61" s="17">
        <f>ROUND((T61+U61-V61)-W61,2)</f>
        <v/>
      </c>
      <c r="Y61" s="17">
        <f>AC60</f>
        <v/>
      </c>
      <c r="Z61" s="17">
        <f>Y61*N($C$9)/12</f>
        <v/>
      </c>
      <c r="AA61" s="17">
        <f>MIN(N($D$9),Y61+Z61)</f>
        <v/>
      </c>
      <c r="AB61" s="17">
        <f>MIN((Y61+Z61-AA61),MAX(0,AN61-(IF(IF($E$6="",99,$E$6)&lt;IF($E$9="",99,$E$9),J61+K61-L61,0)+IF(IF($E$7="",99,$E$7)&lt;IF($E$9="",99,$E$9),O61+P61-Q61,0)+IF(IF($E$8="",99,$E$8)&lt;IF($E$9="",99,$E$9),T61+U61-V61,0)+IF(IF($E$10="",99,$E$10)&lt;IF($E$9="",99,$E$9),AD61+AE61-AF61,0)+IF(IF($E$11="",99,$E$11)&lt;IF($E$9="",99,$E$9),AI61+AJ61-AK61,0))))</f>
        <v/>
      </c>
      <c r="AC61" s="17">
        <f>ROUND((Y61+Z61-AA61)-AB61,2)</f>
        <v/>
      </c>
      <c r="AD61" s="17">
        <f>AH60</f>
        <v/>
      </c>
      <c r="AE61" s="17">
        <f>AD61*N($C$10)/12</f>
        <v/>
      </c>
      <c r="AF61" s="17">
        <f>MIN(N($D$10),AD61+AE61)</f>
        <v/>
      </c>
      <c r="AG61" s="17">
        <f>MIN((AD61+AE61-AF61),MAX(0,AN61-(IF(IF($E$6="",99,$E$6)&lt;IF($E$10="",99,$E$10),J61+K61-L61,0)+IF(IF($E$7="",99,$E$7)&lt;IF($E$10="",99,$E$10),O61+P61-Q61,0)+IF(IF($E$8="",99,$E$8)&lt;IF($E$10="",99,$E$10),T61+U61-V61,0)+IF(IF($E$9="",99,$E$9)&lt;IF($E$10="",99,$E$10),Y61+Z61-AA61,0)+IF(IF($E$11="",99,$E$11)&lt;IF($E$10="",99,$E$10),AI61+AJ61-AK61,0))))</f>
        <v/>
      </c>
      <c r="AH61" s="17">
        <f>ROUND((AD61+AE61-AF61)-AG61,2)</f>
        <v/>
      </c>
      <c r="AI61" s="17">
        <f>AM60</f>
        <v/>
      </c>
      <c r="AJ61" s="17">
        <f>AI61*N($C$11)/12</f>
        <v/>
      </c>
      <c r="AK61" s="17">
        <f>MIN(N($D$11),AI61+AJ61)</f>
        <v/>
      </c>
      <c r="AL61" s="17">
        <f>MIN((AI61+AJ61-AK61),MAX(0,AN61-(IF(IF($E$6="",99,$E$6)&lt;IF($E$11="",99,$E$11),J61+K61-L61,0)+IF(IF($E$7="",99,$E$7)&lt;IF($E$11="",99,$E$11),O61+P61-Q61,0)+IF(IF($E$8="",99,$E$8)&lt;IF($E$11="",99,$E$11),T61+U61-V61,0)+IF(IF($E$9="",99,$E$9)&lt;IF($E$11="",99,$E$11),Y61+Z61-AA61,0)+IF(IF($E$10="",99,$E$10)&lt;IF($E$11="",99,$E$11),AD61+AE61-AF61,0))))</f>
        <v/>
      </c>
      <c r="AM61" s="17">
        <f>ROUND((AI61+AJ61-AK61)-AL61,2)</f>
        <v/>
      </c>
      <c r="AN61" s="17">
        <f>MAX(0,N($B$13)-(L61+Q61+V61+AA61+AF61+AK61))</f>
        <v/>
      </c>
      <c r="AO61" s="17">
        <f>N61+S61+X61+AC61+AH61+AM61</f>
        <v/>
      </c>
    </row>
    <row r="62">
      <c r="I62" s="16" t="n">
        <v>57</v>
      </c>
      <c r="J62" s="17">
        <f>N61</f>
        <v/>
      </c>
      <c r="K62" s="17">
        <f>J62*N($C$6)/12</f>
        <v/>
      </c>
      <c r="L62" s="17">
        <f>MIN(N($D$6),J62+K62)</f>
        <v/>
      </c>
      <c r="M62" s="17">
        <f>MIN((J62+K62-L62),MAX(0,AN62-(IF(IF($E$7="",99,$E$7)&lt;IF($E$6="",99,$E$6),O62+P62-Q62,0)+IF(IF($E$8="",99,$E$8)&lt;IF($E$6="",99,$E$6),T62+U62-V62,0)+IF(IF($E$9="",99,$E$9)&lt;IF($E$6="",99,$E$6),Y62+Z62-AA62,0)+IF(IF($E$10="",99,$E$10)&lt;IF($E$6="",99,$E$6),AD62+AE62-AF62,0)+IF(IF($E$11="",99,$E$11)&lt;IF($E$6="",99,$E$6),AI62+AJ62-AK62,0))))</f>
        <v/>
      </c>
      <c r="N62" s="17">
        <f>ROUND((J62+K62-L62)-M62,2)</f>
        <v/>
      </c>
      <c r="O62" s="17">
        <f>S61</f>
        <v/>
      </c>
      <c r="P62" s="17">
        <f>O62*N($C$7)/12</f>
        <v/>
      </c>
      <c r="Q62" s="17">
        <f>MIN(N($D$7),O62+P62)</f>
        <v/>
      </c>
      <c r="R62" s="17">
        <f>MIN((O62+P62-Q62),MAX(0,AN62-(IF(IF($E$6="",99,$E$6)&lt;IF($E$7="",99,$E$7),J62+K62-L62,0)+IF(IF($E$8="",99,$E$8)&lt;IF($E$7="",99,$E$7),T62+U62-V62,0)+IF(IF($E$9="",99,$E$9)&lt;IF($E$7="",99,$E$7),Y62+Z62-AA62,0)+IF(IF($E$10="",99,$E$10)&lt;IF($E$7="",99,$E$7),AD62+AE62-AF62,0)+IF(IF($E$11="",99,$E$11)&lt;IF($E$7="",99,$E$7),AI62+AJ62-AK62,0))))</f>
        <v/>
      </c>
      <c r="S62" s="17">
        <f>ROUND((O62+P62-Q62)-R62,2)</f>
        <v/>
      </c>
      <c r="T62" s="17">
        <f>X61</f>
        <v/>
      </c>
      <c r="U62" s="17">
        <f>T62*N($C$8)/12</f>
        <v/>
      </c>
      <c r="V62" s="17">
        <f>MIN(N($D$8),T62+U62)</f>
        <v/>
      </c>
      <c r="W62" s="17">
        <f>MIN((T62+U62-V62),MAX(0,AN62-(IF(IF($E$6="",99,$E$6)&lt;IF($E$8="",99,$E$8),J62+K62-L62,0)+IF(IF($E$7="",99,$E$7)&lt;IF($E$8="",99,$E$8),O62+P62-Q62,0)+IF(IF($E$9="",99,$E$9)&lt;IF($E$8="",99,$E$8),Y62+Z62-AA62,0)+IF(IF($E$10="",99,$E$10)&lt;IF($E$8="",99,$E$8),AD62+AE62-AF62,0)+IF(IF($E$11="",99,$E$11)&lt;IF($E$8="",99,$E$8),AI62+AJ62-AK62,0))))</f>
        <v/>
      </c>
      <c r="X62" s="17">
        <f>ROUND((T62+U62-V62)-W62,2)</f>
        <v/>
      </c>
      <c r="Y62" s="17">
        <f>AC61</f>
        <v/>
      </c>
      <c r="Z62" s="17">
        <f>Y62*N($C$9)/12</f>
        <v/>
      </c>
      <c r="AA62" s="17">
        <f>MIN(N($D$9),Y62+Z62)</f>
        <v/>
      </c>
      <c r="AB62" s="17">
        <f>MIN((Y62+Z62-AA62),MAX(0,AN62-(IF(IF($E$6="",99,$E$6)&lt;IF($E$9="",99,$E$9),J62+K62-L62,0)+IF(IF($E$7="",99,$E$7)&lt;IF($E$9="",99,$E$9),O62+P62-Q62,0)+IF(IF($E$8="",99,$E$8)&lt;IF($E$9="",99,$E$9),T62+U62-V62,0)+IF(IF($E$10="",99,$E$10)&lt;IF($E$9="",99,$E$9),AD62+AE62-AF62,0)+IF(IF($E$11="",99,$E$11)&lt;IF($E$9="",99,$E$9),AI62+AJ62-AK62,0))))</f>
        <v/>
      </c>
      <c r="AC62" s="17">
        <f>ROUND((Y62+Z62-AA62)-AB62,2)</f>
        <v/>
      </c>
      <c r="AD62" s="17">
        <f>AH61</f>
        <v/>
      </c>
      <c r="AE62" s="17">
        <f>AD62*N($C$10)/12</f>
        <v/>
      </c>
      <c r="AF62" s="17">
        <f>MIN(N($D$10),AD62+AE62)</f>
        <v/>
      </c>
      <c r="AG62" s="17">
        <f>MIN((AD62+AE62-AF62),MAX(0,AN62-(IF(IF($E$6="",99,$E$6)&lt;IF($E$10="",99,$E$10),J62+K62-L62,0)+IF(IF($E$7="",99,$E$7)&lt;IF($E$10="",99,$E$10),O62+P62-Q62,0)+IF(IF($E$8="",99,$E$8)&lt;IF($E$10="",99,$E$10),T62+U62-V62,0)+IF(IF($E$9="",99,$E$9)&lt;IF($E$10="",99,$E$10),Y62+Z62-AA62,0)+IF(IF($E$11="",99,$E$11)&lt;IF($E$10="",99,$E$10),AI62+AJ62-AK62,0))))</f>
        <v/>
      </c>
      <c r="AH62" s="17">
        <f>ROUND((AD62+AE62-AF62)-AG62,2)</f>
        <v/>
      </c>
      <c r="AI62" s="17">
        <f>AM61</f>
        <v/>
      </c>
      <c r="AJ62" s="17">
        <f>AI62*N($C$11)/12</f>
        <v/>
      </c>
      <c r="AK62" s="17">
        <f>MIN(N($D$11),AI62+AJ62)</f>
        <v/>
      </c>
      <c r="AL62" s="17">
        <f>MIN((AI62+AJ62-AK62),MAX(0,AN62-(IF(IF($E$6="",99,$E$6)&lt;IF($E$11="",99,$E$11),J62+K62-L62,0)+IF(IF($E$7="",99,$E$7)&lt;IF($E$11="",99,$E$11),O62+P62-Q62,0)+IF(IF($E$8="",99,$E$8)&lt;IF($E$11="",99,$E$11),T62+U62-V62,0)+IF(IF($E$9="",99,$E$9)&lt;IF($E$11="",99,$E$11),Y62+Z62-AA62,0)+IF(IF($E$10="",99,$E$10)&lt;IF($E$11="",99,$E$11),AD62+AE62-AF62,0))))</f>
        <v/>
      </c>
      <c r="AM62" s="17">
        <f>ROUND((AI62+AJ62-AK62)-AL62,2)</f>
        <v/>
      </c>
      <c r="AN62" s="17">
        <f>MAX(0,N($B$13)-(L62+Q62+V62+AA62+AF62+AK62))</f>
        <v/>
      </c>
      <c r="AO62" s="17">
        <f>N62+S62+X62+AC62+AH62+AM62</f>
        <v/>
      </c>
    </row>
    <row r="63">
      <c r="I63" s="16" t="n">
        <v>58</v>
      </c>
      <c r="J63" s="17">
        <f>N62</f>
        <v/>
      </c>
      <c r="K63" s="17">
        <f>J63*N($C$6)/12</f>
        <v/>
      </c>
      <c r="L63" s="17">
        <f>MIN(N($D$6),J63+K63)</f>
        <v/>
      </c>
      <c r="M63" s="17">
        <f>MIN((J63+K63-L63),MAX(0,AN63-(IF(IF($E$7="",99,$E$7)&lt;IF($E$6="",99,$E$6),O63+P63-Q63,0)+IF(IF($E$8="",99,$E$8)&lt;IF($E$6="",99,$E$6),T63+U63-V63,0)+IF(IF($E$9="",99,$E$9)&lt;IF($E$6="",99,$E$6),Y63+Z63-AA63,0)+IF(IF($E$10="",99,$E$10)&lt;IF($E$6="",99,$E$6),AD63+AE63-AF63,0)+IF(IF($E$11="",99,$E$11)&lt;IF($E$6="",99,$E$6),AI63+AJ63-AK63,0))))</f>
        <v/>
      </c>
      <c r="N63" s="17">
        <f>ROUND((J63+K63-L63)-M63,2)</f>
        <v/>
      </c>
      <c r="O63" s="17">
        <f>S62</f>
        <v/>
      </c>
      <c r="P63" s="17">
        <f>O63*N($C$7)/12</f>
        <v/>
      </c>
      <c r="Q63" s="17">
        <f>MIN(N($D$7),O63+P63)</f>
        <v/>
      </c>
      <c r="R63" s="17">
        <f>MIN((O63+P63-Q63),MAX(0,AN63-(IF(IF($E$6="",99,$E$6)&lt;IF($E$7="",99,$E$7),J63+K63-L63,0)+IF(IF($E$8="",99,$E$8)&lt;IF($E$7="",99,$E$7),T63+U63-V63,0)+IF(IF($E$9="",99,$E$9)&lt;IF($E$7="",99,$E$7),Y63+Z63-AA63,0)+IF(IF($E$10="",99,$E$10)&lt;IF($E$7="",99,$E$7),AD63+AE63-AF63,0)+IF(IF($E$11="",99,$E$11)&lt;IF($E$7="",99,$E$7),AI63+AJ63-AK63,0))))</f>
        <v/>
      </c>
      <c r="S63" s="17">
        <f>ROUND((O63+P63-Q63)-R63,2)</f>
        <v/>
      </c>
      <c r="T63" s="17">
        <f>X62</f>
        <v/>
      </c>
      <c r="U63" s="17">
        <f>T63*N($C$8)/12</f>
        <v/>
      </c>
      <c r="V63" s="17">
        <f>MIN(N($D$8),T63+U63)</f>
        <v/>
      </c>
      <c r="W63" s="17">
        <f>MIN((T63+U63-V63),MAX(0,AN63-(IF(IF($E$6="",99,$E$6)&lt;IF($E$8="",99,$E$8),J63+K63-L63,0)+IF(IF($E$7="",99,$E$7)&lt;IF($E$8="",99,$E$8),O63+P63-Q63,0)+IF(IF($E$9="",99,$E$9)&lt;IF($E$8="",99,$E$8),Y63+Z63-AA63,0)+IF(IF($E$10="",99,$E$10)&lt;IF($E$8="",99,$E$8),AD63+AE63-AF63,0)+IF(IF($E$11="",99,$E$11)&lt;IF($E$8="",99,$E$8),AI63+AJ63-AK63,0))))</f>
        <v/>
      </c>
      <c r="X63" s="17">
        <f>ROUND((T63+U63-V63)-W63,2)</f>
        <v/>
      </c>
      <c r="Y63" s="17">
        <f>AC62</f>
        <v/>
      </c>
      <c r="Z63" s="17">
        <f>Y63*N($C$9)/12</f>
        <v/>
      </c>
      <c r="AA63" s="17">
        <f>MIN(N($D$9),Y63+Z63)</f>
        <v/>
      </c>
      <c r="AB63" s="17">
        <f>MIN((Y63+Z63-AA63),MAX(0,AN63-(IF(IF($E$6="",99,$E$6)&lt;IF($E$9="",99,$E$9),J63+K63-L63,0)+IF(IF($E$7="",99,$E$7)&lt;IF($E$9="",99,$E$9),O63+P63-Q63,0)+IF(IF($E$8="",99,$E$8)&lt;IF($E$9="",99,$E$9),T63+U63-V63,0)+IF(IF($E$10="",99,$E$10)&lt;IF($E$9="",99,$E$9),AD63+AE63-AF63,0)+IF(IF($E$11="",99,$E$11)&lt;IF($E$9="",99,$E$9),AI63+AJ63-AK63,0))))</f>
        <v/>
      </c>
      <c r="AC63" s="17">
        <f>ROUND((Y63+Z63-AA63)-AB63,2)</f>
        <v/>
      </c>
      <c r="AD63" s="17">
        <f>AH62</f>
        <v/>
      </c>
      <c r="AE63" s="17">
        <f>AD63*N($C$10)/12</f>
        <v/>
      </c>
      <c r="AF63" s="17">
        <f>MIN(N($D$10),AD63+AE63)</f>
        <v/>
      </c>
      <c r="AG63" s="17">
        <f>MIN((AD63+AE63-AF63),MAX(0,AN63-(IF(IF($E$6="",99,$E$6)&lt;IF($E$10="",99,$E$10),J63+K63-L63,0)+IF(IF($E$7="",99,$E$7)&lt;IF($E$10="",99,$E$10),O63+P63-Q63,0)+IF(IF($E$8="",99,$E$8)&lt;IF($E$10="",99,$E$10),T63+U63-V63,0)+IF(IF($E$9="",99,$E$9)&lt;IF($E$10="",99,$E$10),Y63+Z63-AA63,0)+IF(IF($E$11="",99,$E$11)&lt;IF($E$10="",99,$E$10),AI63+AJ63-AK63,0))))</f>
        <v/>
      </c>
      <c r="AH63" s="17">
        <f>ROUND((AD63+AE63-AF63)-AG63,2)</f>
        <v/>
      </c>
      <c r="AI63" s="17">
        <f>AM62</f>
        <v/>
      </c>
      <c r="AJ63" s="17">
        <f>AI63*N($C$11)/12</f>
        <v/>
      </c>
      <c r="AK63" s="17">
        <f>MIN(N($D$11),AI63+AJ63)</f>
        <v/>
      </c>
      <c r="AL63" s="17">
        <f>MIN((AI63+AJ63-AK63),MAX(0,AN63-(IF(IF($E$6="",99,$E$6)&lt;IF($E$11="",99,$E$11),J63+K63-L63,0)+IF(IF($E$7="",99,$E$7)&lt;IF($E$11="",99,$E$11),O63+P63-Q63,0)+IF(IF($E$8="",99,$E$8)&lt;IF($E$11="",99,$E$11),T63+U63-V63,0)+IF(IF($E$9="",99,$E$9)&lt;IF($E$11="",99,$E$11),Y63+Z63-AA63,0)+IF(IF($E$10="",99,$E$10)&lt;IF($E$11="",99,$E$11),AD63+AE63-AF63,0))))</f>
        <v/>
      </c>
      <c r="AM63" s="17">
        <f>ROUND((AI63+AJ63-AK63)-AL63,2)</f>
        <v/>
      </c>
      <c r="AN63" s="17">
        <f>MAX(0,N($B$13)-(L63+Q63+V63+AA63+AF63+AK63))</f>
        <v/>
      </c>
      <c r="AO63" s="17">
        <f>N63+S63+X63+AC63+AH63+AM63</f>
        <v/>
      </c>
    </row>
    <row r="64">
      <c r="I64" s="16" t="n">
        <v>59</v>
      </c>
      <c r="J64" s="17">
        <f>N63</f>
        <v/>
      </c>
      <c r="K64" s="17">
        <f>J64*N($C$6)/12</f>
        <v/>
      </c>
      <c r="L64" s="17">
        <f>MIN(N($D$6),J64+K64)</f>
        <v/>
      </c>
      <c r="M64" s="17">
        <f>MIN((J64+K64-L64),MAX(0,AN64-(IF(IF($E$7="",99,$E$7)&lt;IF($E$6="",99,$E$6),O64+P64-Q64,0)+IF(IF($E$8="",99,$E$8)&lt;IF($E$6="",99,$E$6),T64+U64-V64,0)+IF(IF($E$9="",99,$E$9)&lt;IF($E$6="",99,$E$6),Y64+Z64-AA64,0)+IF(IF($E$10="",99,$E$10)&lt;IF($E$6="",99,$E$6),AD64+AE64-AF64,0)+IF(IF($E$11="",99,$E$11)&lt;IF($E$6="",99,$E$6),AI64+AJ64-AK64,0))))</f>
        <v/>
      </c>
      <c r="N64" s="17">
        <f>ROUND((J64+K64-L64)-M64,2)</f>
        <v/>
      </c>
      <c r="O64" s="17">
        <f>S63</f>
        <v/>
      </c>
      <c r="P64" s="17">
        <f>O64*N($C$7)/12</f>
        <v/>
      </c>
      <c r="Q64" s="17">
        <f>MIN(N($D$7),O64+P64)</f>
        <v/>
      </c>
      <c r="R64" s="17">
        <f>MIN((O64+P64-Q64),MAX(0,AN64-(IF(IF($E$6="",99,$E$6)&lt;IF($E$7="",99,$E$7),J64+K64-L64,0)+IF(IF($E$8="",99,$E$8)&lt;IF($E$7="",99,$E$7),T64+U64-V64,0)+IF(IF($E$9="",99,$E$9)&lt;IF($E$7="",99,$E$7),Y64+Z64-AA64,0)+IF(IF($E$10="",99,$E$10)&lt;IF($E$7="",99,$E$7),AD64+AE64-AF64,0)+IF(IF($E$11="",99,$E$11)&lt;IF($E$7="",99,$E$7),AI64+AJ64-AK64,0))))</f>
        <v/>
      </c>
      <c r="S64" s="17">
        <f>ROUND((O64+P64-Q64)-R64,2)</f>
        <v/>
      </c>
      <c r="T64" s="17">
        <f>X63</f>
        <v/>
      </c>
      <c r="U64" s="17">
        <f>T64*N($C$8)/12</f>
        <v/>
      </c>
      <c r="V64" s="17">
        <f>MIN(N($D$8),T64+U64)</f>
        <v/>
      </c>
      <c r="W64" s="17">
        <f>MIN((T64+U64-V64),MAX(0,AN64-(IF(IF($E$6="",99,$E$6)&lt;IF($E$8="",99,$E$8),J64+K64-L64,0)+IF(IF($E$7="",99,$E$7)&lt;IF($E$8="",99,$E$8),O64+P64-Q64,0)+IF(IF($E$9="",99,$E$9)&lt;IF($E$8="",99,$E$8),Y64+Z64-AA64,0)+IF(IF($E$10="",99,$E$10)&lt;IF($E$8="",99,$E$8),AD64+AE64-AF64,0)+IF(IF($E$11="",99,$E$11)&lt;IF($E$8="",99,$E$8),AI64+AJ64-AK64,0))))</f>
        <v/>
      </c>
      <c r="X64" s="17">
        <f>ROUND((T64+U64-V64)-W64,2)</f>
        <v/>
      </c>
      <c r="Y64" s="17">
        <f>AC63</f>
        <v/>
      </c>
      <c r="Z64" s="17">
        <f>Y64*N($C$9)/12</f>
        <v/>
      </c>
      <c r="AA64" s="17">
        <f>MIN(N($D$9),Y64+Z64)</f>
        <v/>
      </c>
      <c r="AB64" s="17">
        <f>MIN((Y64+Z64-AA64),MAX(0,AN64-(IF(IF($E$6="",99,$E$6)&lt;IF($E$9="",99,$E$9),J64+K64-L64,0)+IF(IF($E$7="",99,$E$7)&lt;IF($E$9="",99,$E$9),O64+P64-Q64,0)+IF(IF($E$8="",99,$E$8)&lt;IF($E$9="",99,$E$9),T64+U64-V64,0)+IF(IF($E$10="",99,$E$10)&lt;IF($E$9="",99,$E$9),AD64+AE64-AF64,0)+IF(IF($E$11="",99,$E$11)&lt;IF($E$9="",99,$E$9),AI64+AJ64-AK64,0))))</f>
        <v/>
      </c>
      <c r="AC64" s="17">
        <f>ROUND((Y64+Z64-AA64)-AB64,2)</f>
        <v/>
      </c>
      <c r="AD64" s="17">
        <f>AH63</f>
        <v/>
      </c>
      <c r="AE64" s="17">
        <f>AD64*N($C$10)/12</f>
        <v/>
      </c>
      <c r="AF64" s="17">
        <f>MIN(N($D$10),AD64+AE64)</f>
        <v/>
      </c>
      <c r="AG64" s="17">
        <f>MIN((AD64+AE64-AF64),MAX(0,AN64-(IF(IF($E$6="",99,$E$6)&lt;IF($E$10="",99,$E$10),J64+K64-L64,0)+IF(IF($E$7="",99,$E$7)&lt;IF($E$10="",99,$E$10),O64+P64-Q64,0)+IF(IF($E$8="",99,$E$8)&lt;IF($E$10="",99,$E$10),T64+U64-V64,0)+IF(IF($E$9="",99,$E$9)&lt;IF($E$10="",99,$E$10),Y64+Z64-AA64,0)+IF(IF($E$11="",99,$E$11)&lt;IF($E$10="",99,$E$10),AI64+AJ64-AK64,0))))</f>
        <v/>
      </c>
      <c r="AH64" s="17">
        <f>ROUND((AD64+AE64-AF64)-AG64,2)</f>
        <v/>
      </c>
      <c r="AI64" s="17">
        <f>AM63</f>
        <v/>
      </c>
      <c r="AJ64" s="17">
        <f>AI64*N($C$11)/12</f>
        <v/>
      </c>
      <c r="AK64" s="17">
        <f>MIN(N($D$11),AI64+AJ64)</f>
        <v/>
      </c>
      <c r="AL64" s="17">
        <f>MIN((AI64+AJ64-AK64),MAX(0,AN64-(IF(IF($E$6="",99,$E$6)&lt;IF($E$11="",99,$E$11),J64+K64-L64,0)+IF(IF($E$7="",99,$E$7)&lt;IF($E$11="",99,$E$11),O64+P64-Q64,0)+IF(IF($E$8="",99,$E$8)&lt;IF($E$11="",99,$E$11),T64+U64-V64,0)+IF(IF($E$9="",99,$E$9)&lt;IF($E$11="",99,$E$11),Y64+Z64-AA64,0)+IF(IF($E$10="",99,$E$10)&lt;IF($E$11="",99,$E$11),AD64+AE64-AF64,0))))</f>
        <v/>
      </c>
      <c r="AM64" s="17">
        <f>ROUND((AI64+AJ64-AK64)-AL64,2)</f>
        <v/>
      </c>
      <c r="AN64" s="17">
        <f>MAX(0,N($B$13)-(L64+Q64+V64+AA64+AF64+AK64))</f>
        <v/>
      </c>
      <c r="AO64" s="17">
        <f>N64+S64+X64+AC64+AH64+AM64</f>
        <v/>
      </c>
    </row>
    <row r="65">
      <c r="I65" s="16" t="n">
        <v>60</v>
      </c>
      <c r="J65" s="17">
        <f>N64</f>
        <v/>
      </c>
      <c r="K65" s="17">
        <f>J65*N($C$6)/12</f>
        <v/>
      </c>
      <c r="L65" s="17">
        <f>MIN(N($D$6),J65+K65)</f>
        <v/>
      </c>
      <c r="M65" s="17">
        <f>MIN((J65+K65-L65),MAX(0,AN65-(IF(IF($E$7="",99,$E$7)&lt;IF($E$6="",99,$E$6),O65+P65-Q65,0)+IF(IF($E$8="",99,$E$8)&lt;IF($E$6="",99,$E$6),T65+U65-V65,0)+IF(IF($E$9="",99,$E$9)&lt;IF($E$6="",99,$E$6),Y65+Z65-AA65,0)+IF(IF($E$10="",99,$E$10)&lt;IF($E$6="",99,$E$6),AD65+AE65-AF65,0)+IF(IF($E$11="",99,$E$11)&lt;IF($E$6="",99,$E$6),AI65+AJ65-AK65,0))))</f>
        <v/>
      </c>
      <c r="N65" s="17">
        <f>ROUND((J65+K65-L65)-M65,2)</f>
        <v/>
      </c>
      <c r="O65" s="17">
        <f>S64</f>
        <v/>
      </c>
      <c r="P65" s="17">
        <f>O65*N($C$7)/12</f>
        <v/>
      </c>
      <c r="Q65" s="17">
        <f>MIN(N($D$7),O65+P65)</f>
        <v/>
      </c>
      <c r="R65" s="17">
        <f>MIN((O65+P65-Q65),MAX(0,AN65-(IF(IF($E$6="",99,$E$6)&lt;IF($E$7="",99,$E$7),J65+K65-L65,0)+IF(IF($E$8="",99,$E$8)&lt;IF($E$7="",99,$E$7),T65+U65-V65,0)+IF(IF($E$9="",99,$E$9)&lt;IF($E$7="",99,$E$7),Y65+Z65-AA65,0)+IF(IF($E$10="",99,$E$10)&lt;IF($E$7="",99,$E$7),AD65+AE65-AF65,0)+IF(IF($E$11="",99,$E$11)&lt;IF($E$7="",99,$E$7),AI65+AJ65-AK65,0))))</f>
        <v/>
      </c>
      <c r="S65" s="17">
        <f>ROUND((O65+P65-Q65)-R65,2)</f>
        <v/>
      </c>
      <c r="T65" s="17">
        <f>X64</f>
        <v/>
      </c>
      <c r="U65" s="17">
        <f>T65*N($C$8)/12</f>
        <v/>
      </c>
      <c r="V65" s="17">
        <f>MIN(N($D$8),T65+U65)</f>
        <v/>
      </c>
      <c r="W65" s="17">
        <f>MIN((T65+U65-V65),MAX(0,AN65-(IF(IF($E$6="",99,$E$6)&lt;IF($E$8="",99,$E$8),J65+K65-L65,0)+IF(IF($E$7="",99,$E$7)&lt;IF($E$8="",99,$E$8),O65+P65-Q65,0)+IF(IF($E$9="",99,$E$9)&lt;IF($E$8="",99,$E$8),Y65+Z65-AA65,0)+IF(IF($E$10="",99,$E$10)&lt;IF($E$8="",99,$E$8),AD65+AE65-AF65,0)+IF(IF($E$11="",99,$E$11)&lt;IF($E$8="",99,$E$8),AI65+AJ65-AK65,0))))</f>
        <v/>
      </c>
      <c r="X65" s="17">
        <f>ROUND((T65+U65-V65)-W65,2)</f>
        <v/>
      </c>
      <c r="Y65" s="17">
        <f>AC64</f>
        <v/>
      </c>
      <c r="Z65" s="17">
        <f>Y65*N($C$9)/12</f>
        <v/>
      </c>
      <c r="AA65" s="17">
        <f>MIN(N($D$9),Y65+Z65)</f>
        <v/>
      </c>
      <c r="AB65" s="17">
        <f>MIN((Y65+Z65-AA65),MAX(0,AN65-(IF(IF($E$6="",99,$E$6)&lt;IF($E$9="",99,$E$9),J65+K65-L65,0)+IF(IF($E$7="",99,$E$7)&lt;IF($E$9="",99,$E$9),O65+P65-Q65,0)+IF(IF($E$8="",99,$E$8)&lt;IF($E$9="",99,$E$9),T65+U65-V65,0)+IF(IF($E$10="",99,$E$10)&lt;IF($E$9="",99,$E$9),AD65+AE65-AF65,0)+IF(IF($E$11="",99,$E$11)&lt;IF($E$9="",99,$E$9),AI65+AJ65-AK65,0))))</f>
        <v/>
      </c>
      <c r="AC65" s="17">
        <f>ROUND((Y65+Z65-AA65)-AB65,2)</f>
        <v/>
      </c>
      <c r="AD65" s="17">
        <f>AH64</f>
        <v/>
      </c>
      <c r="AE65" s="17">
        <f>AD65*N($C$10)/12</f>
        <v/>
      </c>
      <c r="AF65" s="17">
        <f>MIN(N($D$10),AD65+AE65)</f>
        <v/>
      </c>
      <c r="AG65" s="17">
        <f>MIN((AD65+AE65-AF65),MAX(0,AN65-(IF(IF($E$6="",99,$E$6)&lt;IF($E$10="",99,$E$10),J65+K65-L65,0)+IF(IF($E$7="",99,$E$7)&lt;IF($E$10="",99,$E$10),O65+P65-Q65,0)+IF(IF($E$8="",99,$E$8)&lt;IF($E$10="",99,$E$10),T65+U65-V65,0)+IF(IF($E$9="",99,$E$9)&lt;IF($E$10="",99,$E$10),Y65+Z65-AA65,0)+IF(IF($E$11="",99,$E$11)&lt;IF($E$10="",99,$E$10),AI65+AJ65-AK65,0))))</f>
        <v/>
      </c>
      <c r="AH65" s="17">
        <f>ROUND((AD65+AE65-AF65)-AG65,2)</f>
        <v/>
      </c>
      <c r="AI65" s="17">
        <f>AM64</f>
        <v/>
      </c>
      <c r="AJ65" s="17">
        <f>AI65*N($C$11)/12</f>
        <v/>
      </c>
      <c r="AK65" s="17">
        <f>MIN(N($D$11),AI65+AJ65)</f>
        <v/>
      </c>
      <c r="AL65" s="17">
        <f>MIN((AI65+AJ65-AK65),MAX(0,AN65-(IF(IF($E$6="",99,$E$6)&lt;IF($E$11="",99,$E$11),J65+K65-L65,0)+IF(IF($E$7="",99,$E$7)&lt;IF($E$11="",99,$E$11),O65+P65-Q65,0)+IF(IF($E$8="",99,$E$8)&lt;IF($E$11="",99,$E$11),T65+U65-V65,0)+IF(IF($E$9="",99,$E$9)&lt;IF($E$11="",99,$E$11),Y65+Z65-AA65,0)+IF(IF($E$10="",99,$E$10)&lt;IF($E$11="",99,$E$11),AD65+AE65-AF65,0))))</f>
        <v/>
      </c>
      <c r="AM65" s="17">
        <f>ROUND((AI65+AJ65-AK65)-AL65,2)</f>
        <v/>
      </c>
      <c r="AN65" s="17">
        <f>MAX(0,N($B$13)-(L65+Q65+V65+AA65+AF65+AK65))</f>
        <v/>
      </c>
      <c r="AO65" s="17">
        <f>N65+S65+X65+AC65+AH65+AM65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6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4" customWidth="1" min="4" max="4"/>
    <col width="11" customWidth="1" min="5" max="5"/>
    <col width="16" customWidth="1" min="6" max="6"/>
    <col width="3" customWidth="1" min="7" max="7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</cols>
  <sheetData>
    <row r="1" ht="40" customHeight="1">
      <c r="A1" s="1" t="inlineStr">
        <is>
          <t>Debt Payoff Date</t>
        </is>
      </c>
      <c r="B1" s="2" t="n"/>
      <c r="C1" s="2" t="n"/>
      <c r="D1" s="2" t="n"/>
      <c r="E1" s="2" t="n"/>
      <c r="F1" s="2" t="n"/>
    </row>
    <row r="2">
      <c r="A2" s="3" t="inlineStr">
        <is>
          <t>From Ink &amp; Crucible  ·  Rodrigo Guerrero, Crucible Ledger Co.  ·  crucibleledger.com</t>
        </is>
      </c>
    </row>
    <row r="3">
      <c r="A3" s="4" t="inlineStr">
        <is>
          <t>Example. A made-up business with three debts. Change the order numbers to see how the date and the interest move.</t>
        </is>
      </c>
    </row>
    <row r="4">
      <c r="I4" s="5" t="inlineStr">
        <is>
          <t>Month by month</t>
        </is>
      </c>
    </row>
    <row r="5" ht="42" customHeight="1">
      <c r="A5" s="6" t="inlineStr">
        <is>
          <t>Debt</t>
        </is>
      </c>
      <c r="B5" s="7" t="inlineStr">
        <is>
          <t>Balance</t>
        </is>
      </c>
      <c r="C5" s="7" t="inlineStr">
        <is>
          <t>Interest rate</t>
        </is>
      </c>
      <c r="D5" s="7" t="inlineStr">
        <is>
          <t>Monthly payment</t>
        </is>
      </c>
      <c r="E5" s="7" t="inlineStr">
        <is>
          <t>Order</t>
        </is>
      </c>
      <c r="F5" s="7" t="inlineStr">
        <is>
          <t>Paid off in month</t>
        </is>
      </c>
      <c r="I5" s="8" t="inlineStr">
        <is>
          <t>Month</t>
        </is>
      </c>
      <c r="J5" s="9">
        <f>IF($A$6="","Debt 1",$A$6)&amp;" · Start"</f>
        <v/>
      </c>
      <c r="K5" s="9">
        <f>IF($A$6="","Debt 1",$A$6)&amp;" · Interest"</f>
        <v/>
      </c>
      <c r="L5" s="9">
        <f>IF($A$6="","Debt 1",$A$6)&amp;" · Payment"</f>
        <v/>
      </c>
      <c r="M5" s="9">
        <f>IF($A$6="","Debt 1",$A$6)&amp;" · Extra"</f>
        <v/>
      </c>
      <c r="N5" s="9">
        <f>IF($A$6="","Debt 1",$A$6)&amp;" · End"</f>
        <v/>
      </c>
      <c r="O5" s="9">
        <f>IF($A$7="","Debt 2",$A$7)&amp;" · Start"</f>
        <v/>
      </c>
      <c r="P5" s="9">
        <f>IF($A$7="","Debt 2",$A$7)&amp;" · Interest"</f>
        <v/>
      </c>
      <c r="Q5" s="9">
        <f>IF($A$7="","Debt 2",$A$7)&amp;" · Payment"</f>
        <v/>
      </c>
      <c r="R5" s="9">
        <f>IF($A$7="","Debt 2",$A$7)&amp;" · Extra"</f>
        <v/>
      </c>
      <c r="S5" s="9">
        <f>IF($A$7="","Debt 2",$A$7)&amp;" · End"</f>
        <v/>
      </c>
      <c r="T5" s="9">
        <f>IF($A$8="","Debt 3",$A$8)&amp;" · Start"</f>
        <v/>
      </c>
      <c r="U5" s="9">
        <f>IF($A$8="","Debt 3",$A$8)&amp;" · Interest"</f>
        <v/>
      </c>
      <c r="V5" s="9">
        <f>IF($A$8="","Debt 3",$A$8)&amp;" · Payment"</f>
        <v/>
      </c>
      <c r="W5" s="9">
        <f>IF($A$8="","Debt 3",$A$8)&amp;" · Extra"</f>
        <v/>
      </c>
      <c r="X5" s="9">
        <f>IF($A$8="","Debt 3",$A$8)&amp;" · End"</f>
        <v/>
      </c>
      <c r="Y5" s="9">
        <f>IF($A$9="","Debt 4",$A$9)&amp;" · Start"</f>
        <v/>
      </c>
      <c r="Z5" s="9">
        <f>IF($A$9="","Debt 4",$A$9)&amp;" · Interest"</f>
        <v/>
      </c>
      <c r="AA5" s="9">
        <f>IF($A$9="","Debt 4",$A$9)&amp;" · Payment"</f>
        <v/>
      </c>
      <c r="AB5" s="9">
        <f>IF($A$9="","Debt 4",$A$9)&amp;" · Extra"</f>
        <v/>
      </c>
      <c r="AC5" s="9">
        <f>IF($A$9="","Debt 4",$A$9)&amp;" · End"</f>
        <v/>
      </c>
      <c r="AD5" s="9">
        <f>IF($A$10="","Debt 5",$A$10)&amp;" · Start"</f>
        <v/>
      </c>
      <c r="AE5" s="9">
        <f>IF($A$10="","Debt 5",$A$10)&amp;" · Interest"</f>
        <v/>
      </c>
      <c r="AF5" s="9">
        <f>IF($A$10="","Debt 5",$A$10)&amp;" · Payment"</f>
        <v/>
      </c>
      <c r="AG5" s="9">
        <f>IF($A$10="","Debt 5",$A$10)&amp;" · Extra"</f>
        <v/>
      </c>
      <c r="AH5" s="9">
        <f>IF($A$10="","Debt 5",$A$10)&amp;" · End"</f>
        <v/>
      </c>
      <c r="AI5" s="9">
        <f>IF($A$11="","Debt 6",$A$11)&amp;" · Start"</f>
        <v/>
      </c>
      <c r="AJ5" s="9">
        <f>IF($A$11="","Debt 6",$A$11)&amp;" · Interest"</f>
        <v/>
      </c>
      <c r="AK5" s="9">
        <f>IF($A$11="","Debt 6",$A$11)&amp;" · Payment"</f>
        <v/>
      </c>
      <c r="AL5" s="9">
        <f>IF($A$11="","Debt 6",$A$11)&amp;" · Extra"</f>
        <v/>
      </c>
      <c r="AM5" s="9">
        <f>IF($A$11="","Debt 6",$A$11)&amp;" · End"</f>
        <v/>
      </c>
      <c r="AN5" s="10" t="inlineStr">
        <is>
          <t>Extra available</t>
        </is>
      </c>
      <c r="AO5" s="10" t="inlineStr">
        <is>
          <t>Total left</t>
        </is>
      </c>
    </row>
    <row r="6">
      <c r="A6" s="11" t="inlineStr">
        <is>
          <t>Business credit card</t>
        </is>
      </c>
      <c r="B6" s="12" t="n">
        <v>12000</v>
      </c>
      <c r="C6" s="13" t="n">
        <v>0.24</v>
      </c>
      <c r="D6" s="12" t="n">
        <v>360</v>
      </c>
      <c r="E6" s="14" t="n">
        <v>1</v>
      </c>
      <c r="F6" s="15">
        <f>IF(N($B$6)=0,"",IF(COUNTIF(N6:N65,"&gt;0")&gt;=60,"After 5 years",COUNTIF(N6:N65,"&gt;0")+1))</f>
        <v/>
      </c>
      <c r="I6" s="16" t="n">
        <v>1</v>
      </c>
      <c r="J6" s="17">
        <f>N($B$6)</f>
        <v/>
      </c>
      <c r="K6" s="17">
        <f>J6*N($C$6)/12</f>
        <v/>
      </c>
      <c r="L6" s="17">
        <f>MIN(N($D$6),J6+K6)</f>
        <v/>
      </c>
      <c r="M6" s="17">
        <f>MIN((J6+K6-L6),MAX(0,AN6-(IF(IF($E$7="",99,$E$7)&lt;IF($E$6="",99,$E$6),O6+P6-Q6,0)+IF(IF($E$8="",99,$E$8)&lt;IF($E$6="",99,$E$6),T6+U6-V6,0)+IF(IF($E$9="",99,$E$9)&lt;IF($E$6="",99,$E$6),Y6+Z6-AA6,0)+IF(IF($E$10="",99,$E$10)&lt;IF($E$6="",99,$E$6),AD6+AE6-AF6,0)+IF(IF($E$11="",99,$E$11)&lt;IF($E$6="",99,$E$6),AI6+AJ6-AK6,0))))</f>
        <v/>
      </c>
      <c r="N6" s="17">
        <f>ROUND((J6+K6-L6)-M6,2)</f>
        <v/>
      </c>
      <c r="O6" s="17">
        <f>N($B$7)</f>
        <v/>
      </c>
      <c r="P6" s="17">
        <f>O6*N($C$7)/12</f>
        <v/>
      </c>
      <c r="Q6" s="17">
        <f>MIN(N($D$7),O6+P6)</f>
        <v/>
      </c>
      <c r="R6" s="17">
        <f>MIN((O6+P6-Q6),MAX(0,AN6-(IF(IF($E$6="",99,$E$6)&lt;IF($E$7="",99,$E$7),J6+K6-L6,0)+IF(IF($E$8="",99,$E$8)&lt;IF($E$7="",99,$E$7),T6+U6-V6,0)+IF(IF($E$9="",99,$E$9)&lt;IF($E$7="",99,$E$7),Y6+Z6-AA6,0)+IF(IF($E$10="",99,$E$10)&lt;IF($E$7="",99,$E$7),AD6+AE6-AF6,0)+IF(IF($E$11="",99,$E$11)&lt;IF($E$7="",99,$E$7),AI6+AJ6-AK6,0))))</f>
        <v/>
      </c>
      <c r="S6" s="17">
        <f>ROUND((O6+P6-Q6)-R6,2)</f>
        <v/>
      </c>
      <c r="T6" s="17">
        <f>N($B$8)</f>
        <v/>
      </c>
      <c r="U6" s="17">
        <f>T6*N($C$8)/12</f>
        <v/>
      </c>
      <c r="V6" s="17">
        <f>MIN(N($D$8),T6+U6)</f>
        <v/>
      </c>
      <c r="W6" s="17">
        <f>MIN((T6+U6-V6),MAX(0,AN6-(IF(IF($E$6="",99,$E$6)&lt;IF($E$8="",99,$E$8),J6+K6-L6,0)+IF(IF($E$7="",99,$E$7)&lt;IF($E$8="",99,$E$8),O6+P6-Q6,0)+IF(IF($E$9="",99,$E$9)&lt;IF($E$8="",99,$E$8),Y6+Z6-AA6,0)+IF(IF($E$10="",99,$E$10)&lt;IF($E$8="",99,$E$8),AD6+AE6-AF6,0)+IF(IF($E$11="",99,$E$11)&lt;IF($E$8="",99,$E$8),AI6+AJ6-AK6,0))))</f>
        <v/>
      </c>
      <c r="X6" s="17">
        <f>ROUND((T6+U6-V6)-W6,2)</f>
        <v/>
      </c>
      <c r="Y6" s="17">
        <f>N($B$9)</f>
        <v/>
      </c>
      <c r="Z6" s="17">
        <f>Y6*N($C$9)/12</f>
        <v/>
      </c>
      <c r="AA6" s="17">
        <f>MIN(N($D$9),Y6+Z6)</f>
        <v/>
      </c>
      <c r="AB6" s="17">
        <f>MIN((Y6+Z6-AA6),MAX(0,AN6-(IF(IF($E$6="",99,$E$6)&lt;IF($E$9="",99,$E$9),J6+K6-L6,0)+IF(IF($E$7="",99,$E$7)&lt;IF($E$9="",99,$E$9),O6+P6-Q6,0)+IF(IF($E$8="",99,$E$8)&lt;IF($E$9="",99,$E$9),T6+U6-V6,0)+IF(IF($E$10="",99,$E$10)&lt;IF($E$9="",99,$E$9),AD6+AE6-AF6,0)+IF(IF($E$11="",99,$E$11)&lt;IF($E$9="",99,$E$9),AI6+AJ6-AK6,0))))</f>
        <v/>
      </c>
      <c r="AC6" s="17">
        <f>ROUND((Y6+Z6-AA6)-AB6,2)</f>
        <v/>
      </c>
      <c r="AD6" s="17">
        <f>N($B$10)</f>
        <v/>
      </c>
      <c r="AE6" s="17">
        <f>AD6*N($C$10)/12</f>
        <v/>
      </c>
      <c r="AF6" s="17">
        <f>MIN(N($D$10),AD6+AE6)</f>
        <v/>
      </c>
      <c r="AG6" s="17">
        <f>MIN((AD6+AE6-AF6),MAX(0,AN6-(IF(IF($E$6="",99,$E$6)&lt;IF($E$10="",99,$E$10),J6+K6-L6,0)+IF(IF($E$7="",99,$E$7)&lt;IF($E$10="",99,$E$10),O6+P6-Q6,0)+IF(IF($E$8="",99,$E$8)&lt;IF($E$10="",99,$E$10),T6+U6-V6,0)+IF(IF($E$9="",99,$E$9)&lt;IF($E$10="",99,$E$10),Y6+Z6-AA6,0)+IF(IF($E$11="",99,$E$11)&lt;IF($E$10="",99,$E$10),AI6+AJ6-AK6,0))))</f>
        <v/>
      </c>
      <c r="AH6" s="17">
        <f>ROUND((AD6+AE6-AF6)-AG6,2)</f>
        <v/>
      </c>
      <c r="AI6" s="17">
        <f>N($B$11)</f>
        <v/>
      </c>
      <c r="AJ6" s="17">
        <f>AI6*N($C$11)/12</f>
        <v/>
      </c>
      <c r="AK6" s="17">
        <f>MIN(N($D$11),AI6+AJ6)</f>
        <v/>
      </c>
      <c r="AL6" s="17">
        <f>MIN((AI6+AJ6-AK6),MAX(0,AN6-(IF(IF($E$6="",99,$E$6)&lt;IF($E$11="",99,$E$11),J6+K6-L6,0)+IF(IF($E$7="",99,$E$7)&lt;IF($E$11="",99,$E$11),O6+P6-Q6,0)+IF(IF($E$8="",99,$E$8)&lt;IF($E$11="",99,$E$11),T6+U6-V6,0)+IF(IF($E$9="",99,$E$9)&lt;IF($E$11="",99,$E$11),Y6+Z6-AA6,0)+IF(IF($E$10="",99,$E$10)&lt;IF($E$11="",99,$E$11),AD6+AE6-AF6,0))))</f>
        <v/>
      </c>
      <c r="AM6" s="17">
        <f>ROUND((AI6+AJ6-AK6)-AL6,2)</f>
        <v/>
      </c>
      <c r="AN6" s="17">
        <f>MAX(0,N($B$13)-(L6+Q6+V6+AA6+AF6+AK6))</f>
        <v/>
      </c>
      <c r="AO6" s="17">
        <f>N6+S6+X6+AC6+AH6+AM6</f>
        <v/>
      </c>
    </row>
    <row r="7">
      <c r="A7" s="11" t="inlineStr">
        <is>
          <t>Line of credit</t>
        </is>
      </c>
      <c r="B7" s="12" t="n">
        <v>6000</v>
      </c>
      <c r="C7" s="13" t="n">
        <v>0.11</v>
      </c>
      <c r="D7" s="12" t="n">
        <v>150</v>
      </c>
      <c r="E7" s="14" t="n">
        <v>2</v>
      </c>
      <c r="F7" s="15">
        <f>IF(N($B$7)=0,"",IF(COUNTIF(S6:S65,"&gt;0")&gt;=60,"After 5 years",COUNTIF(S6:S65,"&gt;0")+1))</f>
        <v/>
      </c>
      <c r="I7" s="16" t="n">
        <v>2</v>
      </c>
      <c r="J7" s="17">
        <f>N6</f>
        <v/>
      </c>
      <c r="K7" s="17">
        <f>J7*N($C$6)/12</f>
        <v/>
      </c>
      <c r="L7" s="17">
        <f>MIN(N($D$6),J7+K7)</f>
        <v/>
      </c>
      <c r="M7" s="17">
        <f>MIN((J7+K7-L7),MAX(0,AN7-(IF(IF($E$7="",99,$E$7)&lt;IF($E$6="",99,$E$6),O7+P7-Q7,0)+IF(IF($E$8="",99,$E$8)&lt;IF($E$6="",99,$E$6),T7+U7-V7,0)+IF(IF($E$9="",99,$E$9)&lt;IF($E$6="",99,$E$6),Y7+Z7-AA7,0)+IF(IF($E$10="",99,$E$10)&lt;IF($E$6="",99,$E$6),AD7+AE7-AF7,0)+IF(IF($E$11="",99,$E$11)&lt;IF($E$6="",99,$E$6),AI7+AJ7-AK7,0))))</f>
        <v/>
      </c>
      <c r="N7" s="17">
        <f>ROUND((J7+K7-L7)-M7,2)</f>
        <v/>
      </c>
      <c r="O7" s="17">
        <f>S6</f>
        <v/>
      </c>
      <c r="P7" s="17">
        <f>O7*N($C$7)/12</f>
        <v/>
      </c>
      <c r="Q7" s="17">
        <f>MIN(N($D$7),O7+P7)</f>
        <v/>
      </c>
      <c r="R7" s="17">
        <f>MIN((O7+P7-Q7),MAX(0,AN7-(IF(IF($E$6="",99,$E$6)&lt;IF($E$7="",99,$E$7),J7+K7-L7,0)+IF(IF($E$8="",99,$E$8)&lt;IF($E$7="",99,$E$7),T7+U7-V7,0)+IF(IF($E$9="",99,$E$9)&lt;IF($E$7="",99,$E$7),Y7+Z7-AA7,0)+IF(IF($E$10="",99,$E$10)&lt;IF($E$7="",99,$E$7),AD7+AE7-AF7,0)+IF(IF($E$11="",99,$E$11)&lt;IF($E$7="",99,$E$7),AI7+AJ7-AK7,0))))</f>
        <v/>
      </c>
      <c r="S7" s="17">
        <f>ROUND((O7+P7-Q7)-R7,2)</f>
        <v/>
      </c>
      <c r="T7" s="17">
        <f>X6</f>
        <v/>
      </c>
      <c r="U7" s="17">
        <f>T7*N($C$8)/12</f>
        <v/>
      </c>
      <c r="V7" s="17">
        <f>MIN(N($D$8),T7+U7)</f>
        <v/>
      </c>
      <c r="W7" s="17">
        <f>MIN((T7+U7-V7),MAX(0,AN7-(IF(IF($E$6="",99,$E$6)&lt;IF($E$8="",99,$E$8),J7+K7-L7,0)+IF(IF($E$7="",99,$E$7)&lt;IF($E$8="",99,$E$8),O7+P7-Q7,0)+IF(IF($E$9="",99,$E$9)&lt;IF($E$8="",99,$E$8),Y7+Z7-AA7,0)+IF(IF($E$10="",99,$E$10)&lt;IF($E$8="",99,$E$8),AD7+AE7-AF7,0)+IF(IF($E$11="",99,$E$11)&lt;IF($E$8="",99,$E$8),AI7+AJ7-AK7,0))))</f>
        <v/>
      </c>
      <c r="X7" s="17">
        <f>ROUND((T7+U7-V7)-W7,2)</f>
        <v/>
      </c>
      <c r="Y7" s="17">
        <f>AC6</f>
        <v/>
      </c>
      <c r="Z7" s="17">
        <f>Y7*N($C$9)/12</f>
        <v/>
      </c>
      <c r="AA7" s="17">
        <f>MIN(N($D$9),Y7+Z7)</f>
        <v/>
      </c>
      <c r="AB7" s="17">
        <f>MIN((Y7+Z7-AA7),MAX(0,AN7-(IF(IF($E$6="",99,$E$6)&lt;IF($E$9="",99,$E$9),J7+K7-L7,0)+IF(IF($E$7="",99,$E$7)&lt;IF($E$9="",99,$E$9),O7+P7-Q7,0)+IF(IF($E$8="",99,$E$8)&lt;IF($E$9="",99,$E$9),T7+U7-V7,0)+IF(IF($E$10="",99,$E$10)&lt;IF($E$9="",99,$E$9),AD7+AE7-AF7,0)+IF(IF($E$11="",99,$E$11)&lt;IF($E$9="",99,$E$9),AI7+AJ7-AK7,0))))</f>
        <v/>
      </c>
      <c r="AC7" s="17">
        <f>ROUND((Y7+Z7-AA7)-AB7,2)</f>
        <v/>
      </c>
      <c r="AD7" s="17">
        <f>AH6</f>
        <v/>
      </c>
      <c r="AE7" s="17">
        <f>AD7*N($C$10)/12</f>
        <v/>
      </c>
      <c r="AF7" s="17">
        <f>MIN(N($D$10),AD7+AE7)</f>
        <v/>
      </c>
      <c r="AG7" s="17">
        <f>MIN((AD7+AE7-AF7),MAX(0,AN7-(IF(IF($E$6="",99,$E$6)&lt;IF($E$10="",99,$E$10),J7+K7-L7,0)+IF(IF($E$7="",99,$E$7)&lt;IF($E$10="",99,$E$10),O7+P7-Q7,0)+IF(IF($E$8="",99,$E$8)&lt;IF($E$10="",99,$E$10),T7+U7-V7,0)+IF(IF($E$9="",99,$E$9)&lt;IF($E$10="",99,$E$10),Y7+Z7-AA7,0)+IF(IF($E$11="",99,$E$11)&lt;IF($E$10="",99,$E$10),AI7+AJ7-AK7,0))))</f>
        <v/>
      </c>
      <c r="AH7" s="17">
        <f>ROUND((AD7+AE7-AF7)-AG7,2)</f>
        <v/>
      </c>
      <c r="AI7" s="17">
        <f>AM6</f>
        <v/>
      </c>
      <c r="AJ7" s="17">
        <f>AI7*N($C$11)/12</f>
        <v/>
      </c>
      <c r="AK7" s="17">
        <f>MIN(N($D$11),AI7+AJ7)</f>
        <v/>
      </c>
      <c r="AL7" s="17">
        <f>MIN((AI7+AJ7-AK7),MAX(0,AN7-(IF(IF($E$6="",99,$E$6)&lt;IF($E$11="",99,$E$11),J7+K7-L7,0)+IF(IF($E$7="",99,$E$7)&lt;IF($E$11="",99,$E$11),O7+P7-Q7,0)+IF(IF($E$8="",99,$E$8)&lt;IF($E$11="",99,$E$11),T7+U7-V7,0)+IF(IF($E$9="",99,$E$9)&lt;IF($E$11="",99,$E$11),Y7+Z7-AA7,0)+IF(IF($E$10="",99,$E$10)&lt;IF($E$11="",99,$E$11),AD7+AE7-AF7,0))))</f>
        <v/>
      </c>
      <c r="AM7" s="17">
        <f>ROUND((AI7+AJ7-AK7)-AL7,2)</f>
        <v/>
      </c>
      <c r="AN7" s="17">
        <f>MAX(0,N($B$13)-(L7+Q7+V7+AA7+AF7+AK7))</f>
        <v/>
      </c>
      <c r="AO7" s="17">
        <f>N7+S7+X7+AC7+AH7+AM7</f>
        <v/>
      </c>
    </row>
    <row r="8">
      <c r="A8" s="11" t="inlineStr">
        <is>
          <t>Equipment loan</t>
        </is>
      </c>
      <c r="B8" s="12" t="n">
        <v>18000</v>
      </c>
      <c r="C8" s="13" t="n">
        <v>0.075</v>
      </c>
      <c r="D8" s="12" t="n">
        <v>600</v>
      </c>
      <c r="E8" s="14" t="n">
        <v>3</v>
      </c>
      <c r="F8" s="15">
        <f>IF(N($B$8)=0,"",IF(COUNTIF(X6:X65,"&gt;0")&gt;=60,"After 5 years",COUNTIF(X6:X65,"&gt;0")+1))</f>
        <v/>
      </c>
      <c r="I8" s="16" t="n">
        <v>3</v>
      </c>
      <c r="J8" s="17">
        <f>N7</f>
        <v/>
      </c>
      <c r="K8" s="17">
        <f>J8*N($C$6)/12</f>
        <v/>
      </c>
      <c r="L8" s="17">
        <f>MIN(N($D$6),J8+K8)</f>
        <v/>
      </c>
      <c r="M8" s="17">
        <f>MIN((J8+K8-L8),MAX(0,AN8-(IF(IF($E$7="",99,$E$7)&lt;IF($E$6="",99,$E$6),O8+P8-Q8,0)+IF(IF($E$8="",99,$E$8)&lt;IF($E$6="",99,$E$6),T8+U8-V8,0)+IF(IF($E$9="",99,$E$9)&lt;IF($E$6="",99,$E$6),Y8+Z8-AA8,0)+IF(IF($E$10="",99,$E$10)&lt;IF($E$6="",99,$E$6),AD8+AE8-AF8,0)+IF(IF($E$11="",99,$E$11)&lt;IF($E$6="",99,$E$6),AI8+AJ8-AK8,0))))</f>
        <v/>
      </c>
      <c r="N8" s="17">
        <f>ROUND((J8+K8-L8)-M8,2)</f>
        <v/>
      </c>
      <c r="O8" s="17">
        <f>S7</f>
        <v/>
      </c>
      <c r="P8" s="17">
        <f>O8*N($C$7)/12</f>
        <v/>
      </c>
      <c r="Q8" s="17">
        <f>MIN(N($D$7),O8+P8)</f>
        <v/>
      </c>
      <c r="R8" s="17">
        <f>MIN((O8+P8-Q8),MAX(0,AN8-(IF(IF($E$6="",99,$E$6)&lt;IF($E$7="",99,$E$7),J8+K8-L8,0)+IF(IF($E$8="",99,$E$8)&lt;IF($E$7="",99,$E$7),T8+U8-V8,0)+IF(IF($E$9="",99,$E$9)&lt;IF($E$7="",99,$E$7),Y8+Z8-AA8,0)+IF(IF($E$10="",99,$E$10)&lt;IF($E$7="",99,$E$7),AD8+AE8-AF8,0)+IF(IF($E$11="",99,$E$11)&lt;IF($E$7="",99,$E$7),AI8+AJ8-AK8,0))))</f>
        <v/>
      </c>
      <c r="S8" s="17">
        <f>ROUND((O8+P8-Q8)-R8,2)</f>
        <v/>
      </c>
      <c r="T8" s="17">
        <f>X7</f>
        <v/>
      </c>
      <c r="U8" s="17">
        <f>T8*N($C$8)/12</f>
        <v/>
      </c>
      <c r="V8" s="17">
        <f>MIN(N($D$8),T8+U8)</f>
        <v/>
      </c>
      <c r="W8" s="17">
        <f>MIN((T8+U8-V8),MAX(0,AN8-(IF(IF($E$6="",99,$E$6)&lt;IF($E$8="",99,$E$8),J8+K8-L8,0)+IF(IF($E$7="",99,$E$7)&lt;IF($E$8="",99,$E$8),O8+P8-Q8,0)+IF(IF($E$9="",99,$E$9)&lt;IF($E$8="",99,$E$8),Y8+Z8-AA8,0)+IF(IF($E$10="",99,$E$10)&lt;IF($E$8="",99,$E$8),AD8+AE8-AF8,0)+IF(IF($E$11="",99,$E$11)&lt;IF($E$8="",99,$E$8),AI8+AJ8-AK8,0))))</f>
        <v/>
      </c>
      <c r="X8" s="17">
        <f>ROUND((T8+U8-V8)-W8,2)</f>
        <v/>
      </c>
      <c r="Y8" s="17">
        <f>AC7</f>
        <v/>
      </c>
      <c r="Z8" s="17">
        <f>Y8*N($C$9)/12</f>
        <v/>
      </c>
      <c r="AA8" s="17">
        <f>MIN(N($D$9),Y8+Z8)</f>
        <v/>
      </c>
      <c r="AB8" s="17">
        <f>MIN((Y8+Z8-AA8),MAX(0,AN8-(IF(IF($E$6="",99,$E$6)&lt;IF($E$9="",99,$E$9),J8+K8-L8,0)+IF(IF($E$7="",99,$E$7)&lt;IF($E$9="",99,$E$9),O8+P8-Q8,0)+IF(IF($E$8="",99,$E$8)&lt;IF($E$9="",99,$E$9),T8+U8-V8,0)+IF(IF($E$10="",99,$E$10)&lt;IF($E$9="",99,$E$9),AD8+AE8-AF8,0)+IF(IF($E$11="",99,$E$11)&lt;IF($E$9="",99,$E$9),AI8+AJ8-AK8,0))))</f>
        <v/>
      </c>
      <c r="AC8" s="17">
        <f>ROUND((Y8+Z8-AA8)-AB8,2)</f>
        <v/>
      </c>
      <c r="AD8" s="17">
        <f>AH7</f>
        <v/>
      </c>
      <c r="AE8" s="17">
        <f>AD8*N($C$10)/12</f>
        <v/>
      </c>
      <c r="AF8" s="17">
        <f>MIN(N($D$10),AD8+AE8)</f>
        <v/>
      </c>
      <c r="AG8" s="17">
        <f>MIN((AD8+AE8-AF8),MAX(0,AN8-(IF(IF($E$6="",99,$E$6)&lt;IF($E$10="",99,$E$10),J8+K8-L8,0)+IF(IF($E$7="",99,$E$7)&lt;IF($E$10="",99,$E$10),O8+P8-Q8,0)+IF(IF($E$8="",99,$E$8)&lt;IF($E$10="",99,$E$10),T8+U8-V8,0)+IF(IF($E$9="",99,$E$9)&lt;IF($E$10="",99,$E$10),Y8+Z8-AA8,0)+IF(IF($E$11="",99,$E$11)&lt;IF($E$10="",99,$E$10),AI8+AJ8-AK8,0))))</f>
        <v/>
      </c>
      <c r="AH8" s="17">
        <f>ROUND((AD8+AE8-AF8)-AG8,2)</f>
        <v/>
      </c>
      <c r="AI8" s="17">
        <f>AM7</f>
        <v/>
      </c>
      <c r="AJ8" s="17">
        <f>AI8*N($C$11)/12</f>
        <v/>
      </c>
      <c r="AK8" s="17">
        <f>MIN(N($D$11),AI8+AJ8)</f>
        <v/>
      </c>
      <c r="AL8" s="17">
        <f>MIN((AI8+AJ8-AK8),MAX(0,AN8-(IF(IF($E$6="",99,$E$6)&lt;IF($E$11="",99,$E$11),J8+K8-L8,0)+IF(IF($E$7="",99,$E$7)&lt;IF($E$11="",99,$E$11),O8+P8-Q8,0)+IF(IF($E$8="",99,$E$8)&lt;IF($E$11="",99,$E$11),T8+U8-V8,0)+IF(IF($E$9="",99,$E$9)&lt;IF($E$11="",99,$E$11),Y8+Z8-AA8,0)+IF(IF($E$10="",99,$E$10)&lt;IF($E$11="",99,$E$11),AD8+AE8-AF8,0))))</f>
        <v/>
      </c>
      <c r="AM8" s="17">
        <f>ROUND((AI8+AJ8-AK8)-AL8,2)</f>
        <v/>
      </c>
      <c r="AN8" s="17">
        <f>MAX(0,N($B$13)-(L8+Q8+V8+AA8+AF8+AK8))</f>
        <v/>
      </c>
      <c r="AO8" s="17">
        <f>N8+S8+X8+AC8+AH8+AM8</f>
        <v/>
      </c>
    </row>
    <row r="9">
      <c r="A9" s="11" t="n"/>
      <c r="B9" s="12" t="n"/>
      <c r="C9" s="13" t="n"/>
      <c r="D9" s="12" t="n"/>
      <c r="E9" s="14" t="n"/>
      <c r="F9" s="15">
        <f>IF(N($B$9)=0,"",IF(COUNTIF(AC6:AC65,"&gt;0")&gt;=60,"After 5 years",COUNTIF(AC6:AC65,"&gt;0")+1))</f>
        <v/>
      </c>
      <c r="I9" s="16" t="n">
        <v>4</v>
      </c>
      <c r="J9" s="17">
        <f>N8</f>
        <v/>
      </c>
      <c r="K9" s="17">
        <f>J9*N($C$6)/12</f>
        <v/>
      </c>
      <c r="L9" s="17">
        <f>MIN(N($D$6),J9+K9)</f>
        <v/>
      </c>
      <c r="M9" s="17">
        <f>MIN((J9+K9-L9),MAX(0,AN9-(IF(IF($E$7="",99,$E$7)&lt;IF($E$6="",99,$E$6),O9+P9-Q9,0)+IF(IF($E$8="",99,$E$8)&lt;IF($E$6="",99,$E$6),T9+U9-V9,0)+IF(IF($E$9="",99,$E$9)&lt;IF($E$6="",99,$E$6),Y9+Z9-AA9,0)+IF(IF($E$10="",99,$E$10)&lt;IF($E$6="",99,$E$6),AD9+AE9-AF9,0)+IF(IF($E$11="",99,$E$11)&lt;IF($E$6="",99,$E$6),AI9+AJ9-AK9,0))))</f>
        <v/>
      </c>
      <c r="N9" s="17">
        <f>ROUND((J9+K9-L9)-M9,2)</f>
        <v/>
      </c>
      <c r="O9" s="17">
        <f>S8</f>
        <v/>
      </c>
      <c r="P9" s="17">
        <f>O9*N($C$7)/12</f>
        <v/>
      </c>
      <c r="Q9" s="17">
        <f>MIN(N($D$7),O9+P9)</f>
        <v/>
      </c>
      <c r="R9" s="17">
        <f>MIN((O9+P9-Q9),MAX(0,AN9-(IF(IF($E$6="",99,$E$6)&lt;IF($E$7="",99,$E$7),J9+K9-L9,0)+IF(IF($E$8="",99,$E$8)&lt;IF($E$7="",99,$E$7),T9+U9-V9,0)+IF(IF($E$9="",99,$E$9)&lt;IF($E$7="",99,$E$7),Y9+Z9-AA9,0)+IF(IF($E$10="",99,$E$10)&lt;IF($E$7="",99,$E$7),AD9+AE9-AF9,0)+IF(IF($E$11="",99,$E$11)&lt;IF($E$7="",99,$E$7),AI9+AJ9-AK9,0))))</f>
        <v/>
      </c>
      <c r="S9" s="17">
        <f>ROUND((O9+P9-Q9)-R9,2)</f>
        <v/>
      </c>
      <c r="T9" s="17">
        <f>X8</f>
        <v/>
      </c>
      <c r="U9" s="17">
        <f>T9*N($C$8)/12</f>
        <v/>
      </c>
      <c r="V9" s="17">
        <f>MIN(N($D$8),T9+U9)</f>
        <v/>
      </c>
      <c r="W9" s="17">
        <f>MIN((T9+U9-V9),MAX(0,AN9-(IF(IF($E$6="",99,$E$6)&lt;IF($E$8="",99,$E$8),J9+K9-L9,0)+IF(IF($E$7="",99,$E$7)&lt;IF($E$8="",99,$E$8),O9+P9-Q9,0)+IF(IF($E$9="",99,$E$9)&lt;IF($E$8="",99,$E$8),Y9+Z9-AA9,0)+IF(IF($E$10="",99,$E$10)&lt;IF($E$8="",99,$E$8),AD9+AE9-AF9,0)+IF(IF($E$11="",99,$E$11)&lt;IF($E$8="",99,$E$8),AI9+AJ9-AK9,0))))</f>
        <v/>
      </c>
      <c r="X9" s="17">
        <f>ROUND((T9+U9-V9)-W9,2)</f>
        <v/>
      </c>
      <c r="Y9" s="17">
        <f>AC8</f>
        <v/>
      </c>
      <c r="Z9" s="17">
        <f>Y9*N($C$9)/12</f>
        <v/>
      </c>
      <c r="AA9" s="17">
        <f>MIN(N($D$9),Y9+Z9)</f>
        <v/>
      </c>
      <c r="AB9" s="17">
        <f>MIN((Y9+Z9-AA9),MAX(0,AN9-(IF(IF($E$6="",99,$E$6)&lt;IF($E$9="",99,$E$9),J9+K9-L9,0)+IF(IF($E$7="",99,$E$7)&lt;IF($E$9="",99,$E$9),O9+P9-Q9,0)+IF(IF($E$8="",99,$E$8)&lt;IF($E$9="",99,$E$9),T9+U9-V9,0)+IF(IF($E$10="",99,$E$10)&lt;IF($E$9="",99,$E$9),AD9+AE9-AF9,0)+IF(IF($E$11="",99,$E$11)&lt;IF($E$9="",99,$E$9),AI9+AJ9-AK9,0))))</f>
        <v/>
      </c>
      <c r="AC9" s="17">
        <f>ROUND((Y9+Z9-AA9)-AB9,2)</f>
        <v/>
      </c>
      <c r="AD9" s="17">
        <f>AH8</f>
        <v/>
      </c>
      <c r="AE9" s="17">
        <f>AD9*N($C$10)/12</f>
        <v/>
      </c>
      <c r="AF9" s="17">
        <f>MIN(N($D$10),AD9+AE9)</f>
        <v/>
      </c>
      <c r="AG9" s="17">
        <f>MIN((AD9+AE9-AF9),MAX(0,AN9-(IF(IF($E$6="",99,$E$6)&lt;IF($E$10="",99,$E$10),J9+K9-L9,0)+IF(IF($E$7="",99,$E$7)&lt;IF($E$10="",99,$E$10),O9+P9-Q9,0)+IF(IF($E$8="",99,$E$8)&lt;IF($E$10="",99,$E$10),T9+U9-V9,0)+IF(IF($E$9="",99,$E$9)&lt;IF($E$10="",99,$E$10),Y9+Z9-AA9,0)+IF(IF($E$11="",99,$E$11)&lt;IF($E$10="",99,$E$10),AI9+AJ9-AK9,0))))</f>
        <v/>
      </c>
      <c r="AH9" s="17">
        <f>ROUND((AD9+AE9-AF9)-AG9,2)</f>
        <v/>
      </c>
      <c r="AI9" s="17">
        <f>AM8</f>
        <v/>
      </c>
      <c r="AJ9" s="17">
        <f>AI9*N($C$11)/12</f>
        <v/>
      </c>
      <c r="AK9" s="17">
        <f>MIN(N($D$11),AI9+AJ9)</f>
        <v/>
      </c>
      <c r="AL9" s="17">
        <f>MIN((AI9+AJ9-AK9),MAX(0,AN9-(IF(IF($E$6="",99,$E$6)&lt;IF($E$11="",99,$E$11),J9+K9-L9,0)+IF(IF($E$7="",99,$E$7)&lt;IF($E$11="",99,$E$11),O9+P9-Q9,0)+IF(IF($E$8="",99,$E$8)&lt;IF($E$11="",99,$E$11),T9+U9-V9,0)+IF(IF($E$9="",99,$E$9)&lt;IF($E$11="",99,$E$11),Y9+Z9-AA9,0)+IF(IF($E$10="",99,$E$10)&lt;IF($E$11="",99,$E$11),AD9+AE9-AF9,0))))</f>
        <v/>
      </c>
      <c r="AM9" s="17">
        <f>ROUND((AI9+AJ9-AK9)-AL9,2)</f>
        <v/>
      </c>
      <c r="AN9" s="17">
        <f>MAX(0,N($B$13)-(L9+Q9+V9+AA9+AF9+AK9))</f>
        <v/>
      </c>
      <c r="AO9" s="17">
        <f>N9+S9+X9+AC9+AH9+AM9</f>
        <v/>
      </c>
    </row>
    <row r="10">
      <c r="A10" s="11" t="n"/>
      <c r="B10" s="12" t="n"/>
      <c r="C10" s="13" t="n"/>
      <c r="D10" s="12" t="n"/>
      <c r="E10" s="14" t="n"/>
      <c r="F10" s="15">
        <f>IF(N($B$10)=0,"",IF(COUNTIF(AH6:AH65,"&gt;0")&gt;=60,"After 5 years",COUNTIF(AH6:AH65,"&gt;0")+1))</f>
        <v/>
      </c>
      <c r="I10" s="16" t="n">
        <v>5</v>
      </c>
      <c r="J10" s="17">
        <f>N9</f>
        <v/>
      </c>
      <c r="K10" s="17">
        <f>J10*N($C$6)/12</f>
        <v/>
      </c>
      <c r="L10" s="17">
        <f>MIN(N($D$6),J10+K10)</f>
        <v/>
      </c>
      <c r="M10" s="17">
        <f>MIN((J10+K10-L10),MAX(0,AN10-(IF(IF($E$7="",99,$E$7)&lt;IF($E$6="",99,$E$6),O10+P10-Q10,0)+IF(IF($E$8="",99,$E$8)&lt;IF($E$6="",99,$E$6),T10+U10-V10,0)+IF(IF($E$9="",99,$E$9)&lt;IF($E$6="",99,$E$6),Y10+Z10-AA10,0)+IF(IF($E$10="",99,$E$10)&lt;IF($E$6="",99,$E$6),AD10+AE10-AF10,0)+IF(IF($E$11="",99,$E$11)&lt;IF($E$6="",99,$E$6),AI10+AJ10-AK10,0))))</f>
        <v/>
      </c>
      <c r="N10" s="17">
        <f>ROUND((J10+K10-L10)-M10,2)</f>
        <v/>
      </c>
      <c r="O10" s="17">
        <f>S9</f>
        <v/>
      </c>
      <c r="P10" s="17">
        <f>O10*N($C$7)/12</f>
        <v/>
      </c>
      <c r="Q10" s="17">
        <f>MIN(N($D$7),O10+P10)</f>
        <v/>
      </c>
      <c r="R10" s="17">
        <f>MIN((O10+P10-Q10),MAX(0,AN10-(IF(IF($E$6="",99,$E$6)&lt;IF($E$7="",99,$E$7),J10+K10-L10,0)+IF(IF($E$8="",99,$E$8)&lt;IF($E$7="",99,$E$7),T10+U10-V10,0)+IF(IF($E$9="",99,$E$9)&lt;IF($E$7="",99,$E$7),Y10+Z10-AA10,0)+IF(IF($E$10="",99,$E$10)&lt;IF($E$7="",99,$E$7),AD10+AE10-AF10,0)+IF(IF($E$11="",99,$E$11)&lt;IF($E$7="",99,$E$7),AI10+AJ10-AK10,0))))</f>
        <v/>
      </c>
      <c r="S10" s="17">
        <f>ROUND((O10+P10-Q10)-R10,2)</f>
        <v/>
      </c>
      <c r="T10" s="17">
        <f>X9</f>
        <v/>
      </c>
      <c r="U10" s="17">
        <f>T10*N($C$8)/12</f>
        <v/>
      </c>
      <c r="V10" s="17">
        <f>MIN(N($D$8),T10+U10)</f>
        <v/>
      </c>
      <c r="W10" s="17">
        <f>MIN((T10+U10-V10),MAX(0,AN10-(IF(IF($E$6="",99,$E$6)&lt;IF($E$8="",99,$E$8),J10+K10-L10,0)+IF(IF($E$7="",99,$E$7)&lt;IF($E$8="",99,$E$8),O10+P10-Q10,0)+IF(IF($E$9="",99,$E$9)&lt;IF($E$8="",99,$E$8),Y10+Z10-AA10,0)+IF(IF($E$10="",99,$E$10)&lt;IF($E$8="",99,$E$8),AD10+AE10-AF10,0)+IF(IF($E$11="",99,$E$11)&lt;IF($E$8="",99,$E$8),AI10+AJ10-AK10,0))))</f>
        <v/>
      </c>
      <c r="X10" s="17">
        <f>ROUND((T10+U10-V10)-W10,2)</f>
        <v/>
      </c>
      <c r="Y10" s="17">
        <f>AC9</f>
        <v/>
      </c>
      <c r="Z10" s="17">
        <f>Y10*N($C$9)/12</f>
        <v/>
      </c>
      <c r="AA10" s="17">
        <f>MIN(N($D$9),Y10+Z10)</f>
        <v/>
      </c>
      <c r="AB10" s="17">
        <f>MIN((Y10+Z10-AA10),MAX(0,AN10-(IF(IF($E$6="",99,$E$6)&lt;IF($E$9="",99,$E$9),J10+K10-L10,0)+IF(IF($E$7="",99,$E$7)&lt;IF($E$9="",99,$E$9),O10+P10-Q10,0)+IF(IF($E$8="",99,$E$8)&lt;IF($E$9="",99,$E$9),T10+U10-V10,0)+IF(IF($E$10="",99,$E$10)&lt;IF($E$9="",99,$E$9),AD10+AE10-AF10,0)+IF(IF($E$11="",99,$E$11)&lt;IF($E$9="",99,$E$9),AI10+AJ10-AK10,0))))</f>
        <v/>
      </c>
      <c r="AC10" s="17">
        <f>ROUND((Y10+Z10-AA10)-AB10,2)</f>
        <v/>
      </c>
      <c r="AD10" s="17">
        <f>AH9</f>
        <v/>
      </c>
      <c r="AE10" s="17">
        <f>AD10*N($C$10)/12</f>
        <v/>
      </c>
      <c r="AF10" s="17">
        <f>MIN(N($D$10),AD10+AE10)</f>
        <v/>
      </c>
      <c r="AG10" s="17">
        <f>MIN((AD10+AE10-AF10),MAX(0,AN10-(IF(IF($E$6="",99,$E$6)&lt;IF($E$10="",99,$E$10),J10+K10-L10,0)+IF(IF($E$7="",99,$E$7)&lt;IF($E$10="",99,$E$10),O10+P10-Q10,0)+IF(IF($E$8="",99,$E$8)&lt;IF($E$10="",99,$E$10),T10+U10-V10,0)+IF(IF($E$9="",99,$E$9)&lt;IF($E$10="",99,$E$10),Y10+Z10-AA10,0)+IF(IF($E$11="",99,$E$11)&lt;IF($E$10="",99,$E$10),AI10+AJ10-AK10,0))))</f>
        <v/>
      </c>
      <c r="AH10" s="17">
        <f>ROUND((AD10+AE10-AF10)-AG10,2)</f>
        <v/>
      </c>
      <c r="AI10" s="17">
        <f>AM9</f>
        <v/>
      </c>
      <c r="AJ10" s="17">
        <f>AI10*N($C$11)/12</f>
        <v/>
      </c>
      <c r="AK10" s="17">
        <f>MIN(N($D$11),AI10+AJ10)</f>
        <v/>
      </c>
      <c r="AL10" s="17">
        <f>MIN((AI10+AJ10-AK10),MAX(0,AN10-(IF(IF($E$6="",99,$E$6)&lt;IF($E$11="",99,$E$11),J10+K10-L10,0)+IF(IF($E$7="",99,$E$7)&lt;IF($E$11="",99,$E$11),O10+P10-Q10,0)+IF(IF($E$8="",99,$E$8)&lt;IF($E$11="",99,$E$11),T10+U10-V10,0)+IF(IF($E$9="",99,$E$9)&lt;IF($E$11="",99,$E$11),Y10+Z10-AA10,0)+IF(IF($E$10="",99,$E$10)&lt;IF($E$11="",99,$E$11),AD10+AE10-AF10,0))))</f>
        <v/>
      </c>
      <c r="AM10" s="17">
        <f>ROUND((AI10+AJ10-AK10)-AL10,2)</f>
        <v/>
      </c>
      <c r="AN10" s="17">
        <f>MAX(0,N($B$13)-(L10+Q10+V10+AA10+AF10+AK10))</f>
        <v/>
      </c>
      <c r="AO10" s="17">
        <f>N10+S10+X10+AC10+AH10+AM10</f>
        <v/>
      </c>
    </row>
    <row r="11">
      <c r="A11" s="11" t="n"/>
      <c r="B11" s="12" t="n"/>
      <c r="C11" s="13" t="n"/>
      <c r="D11" s="12" t="n"/>
      <c r="E11" s="14" t="n"/>
      <c r="F11" s="15">
        <f>IF(N($B$11)=0,"",IF(COUNTIF(AM6:AM65,"&gt;0")&gt;=60,"After 5 years",COUNTIF(AM6:AM65,"&gt;0")+1))</f>
        <v/>
      </c>
      <c r="I11" s="16" t="n">
        <v>6</v>
      </c>
      <c r="J11" s="17">
        <f>N10</f>
        <v/>
      </c>
      <c r="K11" s="17">
        <f>J11*N($C$6)/12</f>
        <v/>
      </c>
      <c r="L11" s="17">
        <f>MIN(N($D$6),J11+K11)</f>
        <v/>
      </c>
      <c r="M11" s="17">
        <f>MIN((J11+K11-L11),MAX(0,AN11-(IF(IF($E$7="",99,$E$7)&lt;IF($E$6="",99,$E$6),O11+P11-Q11,0)+IF(IF($E$8="",99,$E$8)&lt;IF($E$6="",99,$E$6),T11+U11-V11,0)+IF(IF($E$9="",99,$E$9)&lt;IF($E$6="",99,$E$6),Y11+Z11-AA11,0)+IF(IF($E$10="",99,$E$10)&lt;IF($E$6="",99,$E$6),AD11+AE11-AF11,0)+IF(IF($E$11="",99,$E$11)&lt;IF($E$6="",99,$E$6),AI11+AJ11-AK11,0))))</f>
        <v/>
      </c>
      <c r="N11" s="17">
        <f>ROUND((J11+K11-L11)-M11,2)</f>
        <v/>
      </c>
      <c r="O11" s="17">
        <f>S10</f>
        <v/>
      </c>
      <c r="P11" s="17">
        <f>O11*N($C$7)/12</f>
        <v/>
      </c>
      <c r="Q11" s="17">
        <f>MIN(N($D$7),O11+P11)</f>
        <v/>
      </c>
      <c r="R11" s="17">
        <f>MIN((O11+P11-Q11),MAX(0,AN11-(IF(IF($E$6="",99,$E$6)&lt;IF($E$7="",99,$E$7),J11+K11-L11,0)+IF(IF($E$8="",99,$E$8)&lt;IF($E$7="",99,$E$7),T11+U11-V11,0)+IF(IF($E$9="",99,$E$9)&lt;IF($E$7="",99,$E$7),Y11+Z11-AA11,0)+IF(IF($E$10="",99,$E$10)&lt;IF($E$7="",99,$E$7),AD11+AE11-AF11,0)+IF(IF($E$11="",99,$E$11)&lt;IF($E$7="",99,$E$7),AI11+AJ11-AK11,0))))</f>
        <v/>
      </c>
      <c r="S11" s="17">
        <f>ROUND((O11+P11-Q11)-R11,2)</f>
        <v/>
      </c>
      <c r="T11" s="17">
        <f>X10</f>
        <v/>
      </c>
      <c r="U11" s="17">
        <f>T11*N($C$8)/12</f>
        <v/>
      </c>
      <c r="V11" s="17">
        <f>MIN(N($D$8),T11+U11)</f>
        <v/>
      </c>
      <c r="W11" s="17">
        <f>MIN((T11+U11-V11),MAX(0,AN11-(IF(IF($E$6="",99,$E$6)&lt;IF($E$8="",99,$E$8),J11+K11-L11,0)+IF(IF($E$7="",99,$E$7)&lt;IF($E$8="",99,$E$8),O11+P11-Q11,0)+IF(IF($E$9="",99,$E$9)&lt;IF($E$8="",99,$E$8),Y11+Z11-AA11,0)+IF(IF($E$10="",99,$E$10)&lt;IF($E$8="",99,$E$8),AD11+AE11-AF11,0)+IF(IF($E$11="",99,$E$11)&lt;IF($E$8="",99,$E$8),AI11+AJ11-AK11,0))))</f>
        <v/>
      </c>
      <c r="X11" s="17">
        <f>ROUND((T11+U11-V11)-W11,2)</f>
        <v/>
      </c>
      <c r="Y11" s="17">
        <f>AC10</f>
        <v/>
      </c>
      <c r="Z11" s="17">
        <f>Y11*N($C$9)/12</f>
        <v/>
      </c>
      <c r="AA11" s="17">
        <f>MIN(N($D$9),Y11+Z11)</f>
        <v/>
      </c>
      <c r="AB11" s="17">
        <f>MIN((Y11+Z11-AA11),MAX(0,AN11-(IF(IF($E$6="",99,$E$6)&lt;IF($E$9="",99,$E$9),J11+K11-L11,0)+IF(IF($E$7="",99,$E$7)&lt;IF($E$9="",99,$E$9),O11+P11-Q11,0)+IF(IF($E$8="",99,$E$8)&lt;IF($E$9="",99,$E$9),T11+U11-V11,0)+IF(IF($E$10="",99,$E$10)&lt;IF($E$9="",99,$E$9),AD11+AE11-AF11,0)+IF(IF($E$11="",99,$E$11)&lt;IF($E$9="",99,$E$9),AI11+AJ11-AK11,0))))</f>
        <v/>
      </c>
      <c r="AC11" s="17">
        <f>ROUND((Y11+Z11-AA11)-AB11,2)</f>
        <v/>
      </c>
      <c r="AD11" s="17">
        <f>AH10</f>
        <v/>
      </c>
      <c r="AE11" s="17">
        <f>AD11*N($C$10)/12</f>
        <v/>
      </c>
      <c r="AF11" s="17">
        <f>MIN(N($D$10),AD11+AE11)</f>
        <v/>
      </c>
      <c r="AG11" s="17">
        <f>MIN((AD11+AE11-AF11),MAX(0,AN11-(IF(IF($E$6="",99,$E$6)&lt;IF($E$10="",99,$E$10),J11+K11-L11,0)+IF(IF($E$7="",99,$E$7)&lt;IF($E$10="",99,$E$10),O11+P11-Q11,0)+IF(IF($E$8="",99,$E$8)&lt;IF($E$10="",99,$E$10),T11+U11-V11,0)+IF(IF($E$9="",99,$E$9)&lt;IF($E$10="",99,$E$10),Y11+Z11-AA11,0)+IF(IF($E$11="",99,$E$11)&lt;IF($E$10="",99,$E$10),AI11+AJ11-AK11,0))))</f>
        <v/>
      </c>
      <c r="AH11" s="17">
        <f>ROUND((AD11+AE11-AF11)-AG11,2)</f>
        <v/>
      </c>
      <c r="AI11" s="17">
        <f>AM10</f>
        <v/>
      </c>
      <c r="AJ11" s="17">
        <f>AI11*N($C$11)/12</f>
        <v/>
      </c>
      <c r="AK11" s="17">
        <f>MIN(N($D$11),AI11+AJ11)</f>
        <v/>
      </c>
      <c r="AL11" s="17">
        <f>MIN((AI11+AJ11-AK11),MAX(0,AN11-(IF(IF($E$6="",99,$E$6)&lt;IF($E$11="",99,$E$11),J11+K11-L11,0)+IF(IF($E$7="",99,$E$7)&lt;IF($E$11="",99,$E$11),O11+P11-Q11,0)+IF(IF($E$8="",99,$E$8)&lt;IF($E$11="",99,$E$11),T11+U11-V11,0)+IF(IF($E$9="",99,$E$9)&lt;IF($E$11="",99,$E$11),Y11+Z11-AA11,0)+IF(IF($E$10="",99,$E$10)&lt;IF($E$11="",99,$E$11),AD11+AE11-AF11,0))))</f>
        <v/>
      </c>
      <c r="AM11" s="17">
        <f>ROUND((AI11+AJ11-AK11)-AL11,2)</f>
        <v/>
      </c>
      <c r="AN11" s="17">
        <f>MAX(0,N($B$13)-(L11+Q11+V11+AA11+AF11+AK11))</f>
        <v/>
      </c>
      <c r="AO11" s="17">
        <f>N11+S11+X11+AC11+AH11+AM11</f>
        <v/>
      </c>
    </row>
    <row r="12">
      <c r="I12" s="16" t="n">
        <v>7</v>
      </c>
      <c r="J12" s="17">
        <f>N11</f>
        <v/>
      </c>
      <c r="K12" s="17">
        <f>J12*N($C$6)/12</f>
        <v/>
      </c>
      <c r="L12" s="17">
        <f>MIN(N($D$6),J12+K12)</f>
        <v/>
      </c>
      <c r="M12" s="17">
        <f>MIN((J12+K12-L12),MAX(0,AN12-(IF(IF($E$7="",99,$E$7)&lt;IF($E$6="",99,$E$6),O12+P12-Q12,0)+IF(IF($E$8="",99,$E$8)&lt;IF($E$6="",99,$E$6),T12+U12-V12,0)+IF(IF($E$9="",99,$E$9)&lt;IF($E$6="",99,$E$6),Y12+Z12-AA12,0)+IF(IF($E$10="",99,$E$10)&lt;IF($E$6="",99,$E$6),AD12+AE12-AF12,0)+IF(IF($E$11="",99,$E$11)&lt;IF($E$6="",99,$E$6),AI12+AJ12-AK12,0))))</f>
        <v/>
      </c>
      <c r="N12" s="17">
        <f>ROUND((J12+K12-L12)-M12,2)</f>
        <v/>
      </c>
      <c r="O12" s="17">
        <f>S11</f>
        <v/>
      </c>
      <c r="P12" s="17">
        <f>O12*N($C$7)/12</f>
        <v/>
      </c>
      <c r="Q12" s="17">
        <f>MIN(N($D$7),O12+P12)</f>
        <v/>
      </c>
      <c r="R12" s="17">
        <f>MIN((O12+P12-Q12),MAX(0,AN12-(IF(IF($E$6="",99,$E$6)&lt;IF($E$7="",99,$E$7),J12+K12-L12,0)+IF(IF($E$8="",99,$E$8)&lt;IF($E$7="",99,$E$7),T12+U12-V12,0)+IF(IF($E$9="",99,$E$9)&lt;IF($E$7="",99,$E$7),Y12+Z12-AA12,0)+IF(IF($E$10="",99,$E$10)&lt;IF($E$7="",99,$E$7),AD12+AE12-AF12,0)+IF(IF($E$11="",99,$E$11)&lt;IF($E$7="",99,$E$7),AI12+AJ12-AK12,0))))</f>
        <v/>
      </c>
      <c r="S12" s="17">
        <f>ROUND((O12+P12-Q12)-R12,2)</f>
        <v/>
      </c>
      <c r="T12" s="17">
        <f>X11</f>
        <v/>
      </c>
      <c r="U12" s="17">
        <f>T12*N($C$8)/12</f>
        <v/>
      </c>
      <c r="V12" s="17">
        <f>MIN(N($D$8),T12+U12)</f>
        <v/>
      </c>
      <c r="W12" s="17">
        <f>MIN((T12+U12-V12),MAX(0,AN12-(IF(IF($E$6="",99,$E$6)&lt;IF($E$8="",99,$E$8),J12+K12-L12,0)+IF(IF($E$7="",99,$E$7)&lt;IF($E$8="",99,$E$8),O12+P12-Q12,0)+IF(IF($E$9="",99,$E$9)&lt;IF($E$8="",99,$E$8),Y12+Z12-AA12,0)+IF(IF($E$10="",99,$E$10)&lt;IF($E$8="",99,$E$8),AD12+AE12-AF12,0)+IF(IF($E$11="",99,$E$11)&lt;IF($E$8="",99,$E$8),AI12+AJ12-AK12,0))))</f>
        <v/>
      </c>
      <c r="X12" s="17">
        <f>ROUND((T12+U12-V12)-W12,2)</f>
        <v/>
      </c>
      <c r="Y12" s="17">
        <f>AC11</f>
        <v/>
      </c>
      <c r="Z12" s="17">
        <f>Y12*N($C$9)/12</f>
        <v/>
      </c>
      <c r="AA12" s="17">
        <f>MIN(N($D$9),Y12+Z12)</f>
        <v/>
      </c>
      <c r="AB12" s="17">
        <f>MIN((Y12+Z12-AA12),MAX(0,AN12-(IF(IF($E$6="",99,$E$6)&lt;IF($E$9="",99,$E$9),J12+K12-L12,0)+IF(IF($E$7="",99,$E$7)&lt;IF($E$9="",99,$E$9),O12+P12-Q12,0)+IF(IF($E$8="",99,$E$8)&lt;IF($E$9="",99,$E$9),T12+U12-V12,0)+IF(IF($E$10="",99,$E$10)&lt;IF($E$9="",99,$E$9),AD12+AE12-AF12,0)+IF(IF($E$11="",99,$E$11)&lt;IF($E$9="",99,$E$9),AI12+AJ12-AK12,0))))</f>
        <v/>
      </c>
      <c r="AC12" s="17">
        <f>ROUND((Y12+Z12-AA12)-AB12,2)</f>
        <v/>
      </c>
      <c r="AD12" s="17">
        <f>AH11</f>
        <v/>
      </c>
      <c r="AE12" s="17">
        <f>AD12*N($C$10)/12</f>
        <v/>
      </c>
      <c r="AF12" s="17">
        <f>MIN(N($D$10),AD12+AE12)</f>
        <v/>
      </c>
      <c r="AG12" s="17">
        <f>MIN((AD12+AE12-AF12),MAX(0,AN12-(IF(IF($E$6="",99,$E$6)&lt;IF($E$10="",99,$E$10),J12+K12-L12,0)+IF(IF($E$7="",99,$E$7)&lt;IF($E$10="",99,$E$10),O12+P12-Q12,0)+IF(IF($E$8="",99,$E$8)&lt;IF($E$10="",99,$E$10),T12+U12-V12,0)+IF(IF($E$9="",99,$E$9)&lt;IF($E$10="",99,$E$10),Y12+Z12-AA12,0)+IF(IF($E$11="",99,$E$11)&lt;IF($E$10="",99,$E$10),AI12+AJ12-AK12,0))))</f>
        <v/>
      </c>
      <c r="AH12" s="17">
        <f>ROUND((AD12+AE12-AF12)-AG12,2)</f>
        <v/>
      </c>
      <c r="AI12" s="17">
        <f>AM11</f>
        <v/>
      </c>
      <c r="AJ12" s="17">
        <f>AI12*N($C$11)/12</f>
        <v/>
      </c>
      <c r="AK12" s="17">
        <f>MIN(N($D$11),AI12+AJ12)</f>
        <v/>
      </c>
      <c r="AL12" s="17">
        <f>MIN((AI12+AJ12-AK12),MAX(0,AN12-(IF(IF($E$6="",99,$E$6)&lt;IF($E$11="",99,$E$11),J12+K12-L12,0)+IF(IF($E$7="",99,$E$7)&lt;IF($E$11="",99,$E$11),O12+P12-Q12,0)+IF(IF($E$8="",99,$E$8)&lt;IF($E$11="",99,$E$11),T12+U12-V12,0)+IF(IF($E$9="",99,$E$9)&lt;IF($E$11="",99,$E$11),Y12+Z12-AA12,0)+IF(IF($E$10="",99,$E$10)&lt;IF($E$11="",99,$E$11),AD12+AE12-AF12,0))))</f>
        <v/>
      </c>
      <c r="AM12" s="17">
        <f>ROUND((AI12+AJ12-AK12)-AL12,2)</f>
        <v/>
      </c>
      <c r="AN12" s="17">
        <f>MAX(0,N($B$13)-(L12+Q12+V12+AA12+AF12+AK12))</f>
        <v/>
      </c>
      <c r="AO12" s="17">
        <f>N12+S12+X12+AC12+AH12+AM12</f>
        <v/>
      </c>
    </row>
    <row r="13">
      <c r="A13" s="18" t="inlineStr">
        <is>
          <t>Paid toward debt each month</t>
        </is>
      </c>
      <c r="B13" s="19" t="n">
        <v>1700</v>
      </c>
      <c r="C13" s="20" t="inlineStr">
        <is>
          <t>The total you will pay across all your debts. At least the sum of the monthly payments.</t>
        </is>
      </c>
      <c r="I13" s="16" t="n">
        <v>8</v>
      </c>
      <c r="J13" s="17">
        <f>N12</f>
        <v/>
      </c>
      <c r="K13" s="17">
        <f>J13*N($C$6)/12</f>
        <v/>
      </c>
      <c r="L13" s="17">
        <f>MIN(N($D$6),J13+K13)</f>
        <v/>
      </c>
      <c r="M13" s="17">
        <f>MIN((J13+K13-L13),MAX(0,AN13-(IF(IF($E$7="",99,$E$7)&lt;IF($E$6="",99,$E$6),O13+P13-Q13,0)+IF(IF($E$8="",99,$E$8)&lt;IF($E$6="",99,$E$6),T13+U13-V13,0)+IF(IF($E$9="",99,$E$9)&lt;IF($E$6="",99,$E$6),Y13+Z13-AA13,0)+IF(IF($E$10="",99,$E$10)&lt;IF($E$6="",99,$E$6),AD13+AE13-AF13,0)+IF(IF($E$11="",99,$E$11)&lt;IF($E$6="",99,$E$6),AI13+AJ13-AK13,0))))</f>
        <v/>
      </c>
      <c r="N13" s="17">
        <f>ROUND((J13+K13-L13)-M13,2)</f>
        <v/>
      </c>
      <c r="O13" s="17">
        <f>S12</f>
        <v/>
      </c>
      <c r="P13" s="17">
        <f>O13*N($C$7)/12</f>
        <v/>
      </c>
      <c r="Q13" s="17">
        <f>MIN(N($D$7),O13+P13)</f>
        <v/>
      </c>
      <c r="R13" s="17">
        <f>MIN((O13+P13-Q13),MAX(0,AN13-(IF(IF($E$6="",99,$E$6)&lt;IF($E$7="",99,$E$7),J13+K13-L13,0)+IF(IF($E$8="",99,$E$8)&lt;IF($E$7="",99,$E$7),T13+U13-V13,0)+IF(IF($E$9="",99,$E$9)&lt;IF($E$7="",99,$E$7),Y13+Z13-AA13,0)+IF(IF($E$10="",99,$E$10)&lt;IF($E$7="",99,$E$7),AD13+AE13-AF13,0)+IF(IF($E$11="",99,$E$11)&lt;IF($E$7="",99,$E$7),AI13+AJ13-AK13,0))))</f>
        <v/>
      </c>
      <c r="S13" s="17">
        <f>ROUND((O13+P13-Q13)-R13,2)</f>
        <v/>
      </c>
      <c r="T13" s="17">
        <f>X12</f>
        <v/>
      </c>
      <c r="U13" s="17">
        <f>T13*N($C$8)/12</f>
        <v/>
      </c>
      <c r="V13" s="17">
        <f>MIN(N($D$8),T13+U13)</f>
        <v/>
      </c>
      <c r="W13" s="17">
        <f>MIN((T13+U13-V13),MAX(0,AN13-(IF(IF($E$6="",99,$E$6)&lt;IF($E$8="",99,$E$8),J13+K13-L13,0)+IF(IF($E$7="",99,$E$7)&lt;IF($E$8="",99,$E$8),O13+P13-Q13,0)+IF(IF($E$9="",99,$E$9)&lt;IF($E$8="",99,$E$8),Y13+Z13-AA13,0)+IF(IF($E$10="",99,$E$10)&lt;IF($E$8="",99,$E$8),AD13+AE13-AF13,0)+IF(IF($E$11="",99,$E$11)&lt;IF($E$8="",99,$E$8),AI13+AJ13-AK13,0))))</f>
        <v/>
      </c>
      <c r="X13" s="17">
        <f>ROUND((T13+U13-V13)-W13,2)</f>
        <v/>
      </c>
      <c r="Y13" s="17">
        <f>AC12</f>
        <v/>
      </c>
      <c r="Z13" s="17">
        <f>Y13*N($C$9)/12</f>
        <v/>
      </c>
      <c r="AA13" s="17">
        <f>MIN(N($D$9),Y13+Z13)</f>
        <v/>
      </c>
      <c r="AB13" s="17">
        <f>MIN((Y13+Z13-AA13),MAX(0,AN13-(IF(IF($E$6="",99,$E$6)&lt;IF($E$9="",99,$E$9),J13+K13-L13,0)+IF(IF($E$7="",99,$E$7)&lt;IF($E$9="",99,$E$9),O13+P13-Q13,0)+IF(IF($E$8="",99,$E$8)&lt;IF($E$9="",99,$E$9),T13+U13-V13,0)+IF(IF($E$10="",99,$E$10)&lt;IF($E$9="",99,$E$9),AD13+AE13-AF13,0)+IF(IF($E$11="",99,$E$11)&lt;IF($E$9="",99,$E$9),AI13+AJ13-AK13,0))))</f>
        <v/>
      </c>
      <c r="AC13" s="17">
        <f>ROUND((Y13+Z13-AA13)-AB13,2)</f>
        <v/>
      </c>
      <c r="AD13" s="17">
        <f>AH12</f>
        <v/>
      </c>
      <c r="AE13" s="17">
        <f>AD13*N($C$10)/12</f>
        <v/>
      </c>
      <c r="AF13" s="17">
        <f>MIN(N($D$10),AD13+AE13)</f>
        <v/>
      </c>
      <c r="AG13" s="17">
        <f>MIN((AD13+AE13-AF13),MAX(0,AN13-(IF(IF($E$6="",99,$E$6)&lt;IF($E$10="",99,$E$10),J13+K13-L13,0)+IF(IF($E$7="",99,$E$7)&lt;IF($E$10="",99,$E$10),O13+P13-Q13,0)+IF(IF($E$8="",99,$E$8)&lt;IF($E$10="",99,$E$10),T13+U13-V13,0)+IF(IF($E$9="",99,$E$9)&lt;IF($E$10="",99,$E$10),Y13+Z13-AA13,0)+IF(IF($E$11="",99,$E$11)&lt;IF($E$10="",99,$E$10),AI13+AJ13-AK13,0))))</f>
        <v/>
      </c>
      <c r="AH13" s="17">
        <f>ROUND((AD13+AE13-AF13)-AG13,2)</f>
        <v/>
      </c>
      <c r="AI13" s="17">
        <f>AM12</f>
        <v/>
      </c>
      <c r="AJ13" s="17">
        <f>AI13*N($C$11)/12</f>
        <v/>
      </c>
      <c r="AK13" s="17">
        <f>MIN(N($D$11),AI13+AJ13)</f>
        <v/>
      </c>
      <c r="AL13" s="17">
        <f>MIN((AI13+AJ13-AK13),MAX(0,AN13-(IF(IF($E$6="",99,$E$6)&lt;IF($E$11="",99,$E$11),J13+K13-L13,0)+IF(IF($E$7="",99,$E$7)&lt;IF($E$11="",99,$E$11),O13+P13-Q13,0)+IF(IF($E$8="",99,$E$8)&lt;IF($E$11="",99,$E$11),T13+U13-V13,0)+IF(IF($E$9="",99,$E$9)&lt;IF($E$11="",99,$E$11),Y13+Z13-AA13,0)+IF(IF($E$10="",99,$E$10)&lt;IF($E$11="",99,$E$11),AD13+AE13-AF13,0))))</f>
        <v/>
      </c>
      <c r="AM13" s="17">
        <f>ROUND((AI13+AJ13-AK13)-AL13,2)</f>
        <v/>
      </c>
      <c r="AN13" s="17">
        <f>MAX(0,N($B$13)-(L13+Q13+V13+AA13+AF13+AK13))</f>
        <v/>
      </c>
      <c r="AO13" s="17">
        <f>N13+S13+X13+AC13+AH13+AM13</f>
        <v/>
      </c>
    </row>
    <row r="14">
      <c r="I14" s="16" t="n">
        <v>9</v>
      </c>
      <c r="J14" s="17">
        <f>N13</f>
        <v/>
      </c>
      <c r="K14" s="17">
        <f>J14*N($C$6)/12</f>
        <v/>
      </c>
      <c r="L14" s="17">
        <f>MIN(N($D$6),J14+K14)</f>
        <v/>
      </c>
      <c r="M14" s="17">
        <f>MIN((J14+K14-L14),MAX(0,AN14-(IF(IF($E$7="",99,$E$7)&lt;IF($E$6="",99,$E$6),O14+P14-Q14,0)+IF(IF($E$8="",99,$E$8)&lt;IF($E$6="",99,$E$6),T14+U14-V14,0)+IF(IF($E$9="",99,$E$9)&lt;IF($E$6="",99,$E$6),Y14+Z14-AA14,0)+IF(IF($E$10="",99,$E$10)&lt;IF($E$6="",99,$E$6),AD14+AE14-AF14,0)+IF(IF($E$11="",99,$E$11)&lt;IF($E$6="",99,$E$6),AI14+AJ14-AK14,0))))</f>
        <v/>
      </c>
      <c r="N14" s="17">
        <f>ROUND((J14+K14-L14)-M14,2)</f>
        <v/>
      </c>
      <c r="O14" s="17">
        <f>S13</f>
        <v/>
      </c>
      <c r="P14" s="17">
        <f>O14*N($C$7)/12</f>
        <v/>
      </c>
      <c r="Q14" s="17">
        <f>MIN(N($D$7),O14+P14)</f>
        <v/>
      </c>
      <c r="R14" s="17">
        <f>MIN((O14+P14-Q14),MAX(0,AN14-(IF(IF($E$6="",99,$E$6)&lt;IF($E$7="",99,$E$7),J14+K14-L14,0)+IF(IF($E$8="",99,$E$8)&lt;IF($E$7="",99,$E$7),T14+U14-V14,0)+IF(IF($E$9="",99,$E$9)&lt;IF($E$7="",99,$E$7),Y14+Z14-AA14,0)+IF(IF($E$10="",99,$E$10)&lt;IF($E$7="",99,$E$7),AD14+AE14-AF14,0)+IF(IF($E$11="",99,$E$11)&lt;IF($E$7="",99,$E$7),AI14+AJ14-AK14,0))))</f>
        <v/>
      </c>
      <c r="S14" s="17">
        <f>ROUND((O14+P14-Q14)-R14,2)</f>
        <v/>
      </c>
      <c r="T14" s="17">
        <f>X13</f>
        <v/>
      </c>
      <c r="U14" s="17">
        <f>T14*N($C$8)/12</f>
        <v/>
      </c>
      <c r="V14" s="17">
        <f>MIN(N($D$8),T14+U14)</f>
        <v/>
      </c>
      <c r="W14" s="17">
        <f>MIN((T14+U14-V14),MAX(0,AN14-(IF(IF($E$6="",99,$E$6)&lt;IF($E$8="",99,$E$8),J14+K14-L14,0)+IF(IF($E$7="",99,$E$7)&lt;IF($E$8="",99,$E$8),O14+P14-Q14,0)+IF(IF($E$9="",99,$E$9)&lt;IF($E$8="",99,$E$8),Y14+Z14-AA14,0)+IF(IF($E$10="",99,$E$10)&lt;IF($E$8="",99,$E$8),AD14+AE14-AF14,0)+IF(IF($E$11="",99,$E$11)&lt;IF($E$8="",99,$E$8),AI14+AJ14-AK14,0))))</f>
        <v/>
      </c>
      <c r="X14" s="17">
        <f>ROUND((T14+U14-V14)-W14,2)</f>
        <v/>
      </c>
      <c r="Y14" s="17">
        <f>AC13</f>
        <v/>
      </c>
      <c r="Z14" s="17">
        <f>Y14*N($C$9)/12</f>
        <v/>
      </c>
      <c r="AA14" s="17">
        <f>MIN(N($D$9),Y14+Z14)</f>
        <v/>
      </c>
      <c r="AB14" s="17">
        <f>MIN((Y14+Z14-AA14),MAX(0,AN14-(IF(IF($E$6="",99,$E$6)&lt;IF($E$9="",99,$E$9),J14+K14-L14,0)+IF(IF($E$7="",99,$E$7)&lt;IF($E$9="",99,$E$9),O14+P14-Q14,0)+IF(IF($E$8="",99,$E$8)&lt;IF($E$9="",99,$E$9),T14+U14-V14,0)+IF(IF($E$10="",99,$E$10)&lt;IF($E$9="",99,$E$9),AD14+AE14-AF14,0)+IF(IF($E$11="",99,$E$11)&lt;IF($E$9="",99,$E$9),AI14+AJ14-AK14,0))))</f>
        <v/>
      </c>
      <c r="AC14" s="17">
        <f>ROUND((Y14+Z14-AA14)-AB14,2)</f>
        <v/>
      </c>
      <c r="AD14" s="17">
        <f>AH13</f>
        <v/>
      </c>
      <c r="AE14" s="17">
        <f>AD14*N($C$10)/12</f>
        <v/>
      </c>
      <c r="AF14" s="17">
        <f>MIN(N($D$10),AD14+AE14)</f>
        <v/>
      </c>
      <c r="AG14" s="17">
        <f>MIN((AD14+AE14-AF14),MAX(0,AN14-(IF(IF($E$6="",99,$E$6)&lt;IF($E$10="",99,$E$10),J14+K14-L14,0)+IF(IF($E$7="",99,$E$7)&lt;IF($E$10="",99,$E$10),O14+P14-Q14,0)+IF(IF($E$8="",99,$E$8)&lt;IF($E$10="",99,$E$10),T14+U14-V14,0)+IF(IF($E$9="",99,$E$9)&lt;IF($E$10="",99,$E$10),Y14+Z14-AA14,0)+IF(IF($E$11="",99,$E$11)&lt;IF($E$10="",99,$E$10),AI14+AJ14-AK14,0))))</f>
        <v/>
      </c>
      <c r="AH14" s="17">
        <f>ROUND((AD14+AE14-AF14)-AG14,2)</f>
        <v/>
      </c>
      <c r="AI14" s="17">
        <f>AM13</f>
        <v/>
      </c>
      <c r="AJ14" s="17">
        <f>AI14*N($C$11)/12</f>
        <v/>
      </c>
      <c r="AK14" s="17">
        <f>MIN(N($D$11),AI14+AJ14)</f>
        <v/>
      </c>
      <c r="AL14" s="17">
        <f>MIN((AI14+AJ14-AK14),MAX(0,AN14-(IF(IF($E$6="",99,$E$6)&lt;IF($E$11="",99,$E$11),J14+K14-L14,0)+IF(IF($E$7="",99,$E$7)&lt;IF($E$11="",99,$E$11),O14+P14-Q14,0)+IF(IF($E$8="",99,$E$8)&lt;IF($E$11="",99,$E$11),T14+U14-V14,0)+IF(IF($E$9="",99,$E$9)&lt;IF($E$11="",99,$E$11),Y14+Z14-AA14,0)+IF(IF($E$10="",99,$E$10)&lt;IF($E$11="",99,$E$11),AD14+AE14-AF14,0))))</f>
        <v/>
      </c>
      <c r="AM14" s="17">
        <f>ROUND((AI14+AJ14-AK14)-AL14,2)</f>
        <v/>
      </c>
      <c r="AN14" s="17">
        <f>MAX(0,N($B$13)-(L14+Q14+V14+AA14+AF14+AK14))</f>
        <v/>
      </c>
      <c r="AO14" s="17">
        <f>N14+S14+X14+AC14+AH14+AM14</f>
        <v/>
      </c>
    </row>
    <row r="15">
      <c r="A15" s="18" t="inlineStr">
        <is>
          <t>Minimum payments add up to</t>
        </is>
      </c>
      <c r="B15" s="21">
        <f>SUM(D6:D11)</f>
        <v/>
      </c>
      <c r="I15" s="16" t="n">
        <v>10</v>
      </c>
      <c r="J15" s="17">
        <f>N14</f>
        <v/>
      </c>
      <c r="K15" s="17">
        <f>J15*N($C$6)/12</f>
        <v/>
      </c>
      <c r="L15" s="17">
        <f>MIN(N($D$6),J15+K15)</f>
        <v/>
      </c>
      <c r="M15" s="17">
        <f>MIN((J15+K15-L15),MAX(0,AN15-(IF(IF($E$7="",99,$E$7)&lt;IF($E$6="",99,$E$6),O15+P15-Q15,0)+IF(IF($E$8="",99,$E$8)&lt;IF($E$6="",99,$E$6),T15+U15-V15,0)+IF(IF($E$9="",99,$E$9)&lt;IF($E$6="",99,$E$6),Y15+Z15-AA15,0)+IF(IF($E$10="",99,$E$10)&lt;IF($E$6="",99,$E$6),AD15+AE15-AF15,0)+IF(IF($E$11="",99,$E$11)&lt;IF($E$6="",99,$E$6),AI15+AJ15-AK15,0))))</f>
        <v/>
      </c>
      <c r="N15" s="17">
        <f>ROUND((J15+K15-L15)-M15,2)</f>
        <v/>
      </c>
      <c r="O15" s="17">
        <f>S14</f>
        <v/>
      </c>
      <c r="P15" s="17">
        <f>O15*N($C$7)/12</f>
        <v/>
      </c>
      <c r="Q15" s="17">
        <f>MIN(N($D$7),O15+P15)</f>
        <v/>
      </c>
      <c r="R15" s="17">
        <f>MIN((O15+P15-Q15),MAX(0,AN15-(IF(IF($E$6="",99,$E$6)&lt;IF($E$7="",99,$E$7),J15+K15-L15,0)+IF(IF($E$8="",99,$E$8)&lt;IF($E$7="",99,$E$7),T15+U15-V15,0)+IF(IF($E$9="",99,$E$9)&lt;IF($E$7="",99,$E$7),Y15+Z15-AA15,0)+IF(IF($E$10="",99,$E$10)&lt;IF($E$7="",99,$E$7),AD15+AE15-AF15,0)+IF(IF($E$11="",99,$E$11)&lt;IF($E$7="",99,$E$7),AI15+AJ15-AK15,0))))</f>
        <v/>
      </c>
      <c r="S15" s="17">
        <f>ROUND((O15+P15-Q15)-R15,2)</f>
        <v/>
      </c>
      <c r="T15" s="17">
        <f>X14</f>
        <v/>
      </c>
      <c r="U15" s="17">
        <f>T15*N($C$8)/12</f>
        <v/>
      </c>
      <c r="V15" s="17">
        <f>MIN(N($D$8),T15+U15)</f>
        <v/>
      </c>
      <c r="W15" s="17">
        <f>MIN((T15+U15-V15),MAX(0,AN15-(IF(IF($E$6="",99,$E$6)&lt;IF($E$8="",99,$E$8),J15+K15-L15,0)+IF(IF($E$7="",99,$E$7)&lt;IF($E$8="",99,$E$8),O15+P15-Q15,0)+IF(IF($E$9="",99,$E$9)&lt;IF($E$8="",99,$E$8),Y15+Z15-AA15,0)+IF(IF($E$10="",99,$E$10)&lt;IF($E$8="",99,$E$8),AD15+AE15-AF15,0)+IF(IF($E$11="",99,$E$11)&lt;IF($E$8="",99,$E$8),AI15+AJ15-AK15,0))))</f>
        <v/>
      </c>
      <c r="X15" s="17">
        <f>ROUND((T15+U15-V15)-W15,2)</f>
        <v/>
      </c>
      <c r="Y15" s="17">
        <f>AC14</f>
        <v/>
      </c>
      <c r="Z15" s="17">
        <f>Y15*N($C$9)/12</f>
        <v/>
      </c>
      <c r="AA15" s="17">
        <f>MIN(N($D$9),Y15+Z15)</f>
        <v/>
      </c>
      <c r="AB15" s="17">
        <f>MIN((Y15+Z15-AA15),MAX(0,AN15-(IF(IF($E$6="",99,$E$6)&lt;IF($E$9="",99,$E$9),J15+K15-L15,0)+IF(IF($E$7="",99,$E$7)&lt;IF($E$9="",99,$E$9),O15+P15-Q15,0)+IF(IF($E$8="",99,$E$8)&lt;IF($E$9="",99,$E$9),T15+U15-V15,0)+IF(IF($E$10="",99,$E$10)&lt;IF($E$9="",99,$E$9),AD15+AE15-AF15,0)+IF(IF($E$11="",99,$E$11)&lt;IF($E$9="",99,$E$9),AI15+AJ15-AK15,0))))</f>
        <v/>
      </c>
      <c r="AC15" s="17">
        <f>ROUND((Y15+Z15-AA15)-AB15,2)</f>
        <v/>
      </c>
      <c r="AD15" s="17">
        <f>AH14</f>
        <v/>
      </c>
      <c r="AE15" s="17">
        <f>AD15*N($C$10)/12</f>
        <v/>
      </c>
      <c r="AF15" s="17">
        <f>MIN(N($D$10),AD15+AE15)</f>
        <v/>
      </c>
      <c r="AG15" s="17">
        <f>MIN((AD15+AE15-AF15),MAX(0,AN15-(IF(IF($E$6="",99,$E$6)&lt;IF($E$10="",99,$E$10),J15+K15-L15,0)+IF(IF($E$7="",99,$E$7)&lt;IF($E$10="",99,$E$10),O15+P15-Q15,0)+IF(IF($E$8="",99,$E$8)&lt;IF($E$10="",99,$E$10),T15+U15-V15,0)+IF(IF($E$9="",99,$E$9)&lt;IF($E$10="",99,$E$10),Y15+Z15-AA15,0)+IF(IF($E$11="",99,$E$11)&lt;IF($E$10="",99,$E$10),AI15+AJ15-AK15,0))))</f>
        <v/>
      </c>
      <c r="AH15" s="17">
        <f>ROUND((AD15+AE15-AF15)-AG15,2)</f>
        <v/>
      </c>
      <c r="AI15" s="17">
        <f>AM14</f>
        <v/>
      </c>
      <c r="AJ15" s="17">
        <f>AI15*N($C$11)/12</f>
        <v/>
      </c>
      <c r="AK15" s="17">
        <f>MIN(N($D$11),AI15+AJ15)</f>
        <v/>
      </c>
      <c r="AL15" s="17">
        <f>MIN((AI15+AJ15-AK15),MAX(0,AN15-(IF(IF($E$6="",99,$E$6)&lt;IF($E$11="",99,$E$11),J15+K15-L15,0)+IF(IF($E$7="",99,$E$7)&lt;IF($E$11="",99,$E$11),O15+P15-Q15,0)+IF(IF($E$8="",99,$E$8)&lt;IF($E$11="",99,$E$11),T15+U15-V15,0)+IF(IF($E$9="",99,$E$9)&lt;IF($E$11="",99,$E$11),Y15+Z15-AA15,0)+IF(IF($E$10="",99,$E$10)&lt;IF($E$11="",99,$E$11),AD15+AE15-AF15,0))))</f>
        <v/>
      </c>
      <c r="AM15" s="17">
        <f>ROUND((AI15+AJ15-AK15)-AL15,2)</f>
        <v/>
      </c>
      <c r="AN15" s="17">
        <f>MAX(0,N($B$13)-(L15+Q15+V15+AA15+AF15+AK15))</f>
        <v/>
      </c>
      <c r="AO15" s="17">
        <f>N15+S15+X15+AC15+AH15+AM15</f>
        <v/>
      </c>
    </row>
    <row r="16">
      <c r="A16" s="18" t="inlineStr">
        <is>
          <t>Last debt paid off in month</t>
        </is>
      </c>
      <c r="B16" s="22">
        <f>IF(SUM(B6:B11)=0,"",IF(COUNTIF(AO6:AO65,"&gt;0")&gt;=60,"After 5 years",COUNTIF(AO6:AO65,"&gt;0")+1))</f>
        <v/>
      </c>
      <c r="I16" s="16" t="n">
        <v>11</v>
      </c>
      <c r="J16" s="17">
        <f>N15</f>
        <v/>
      </c>
      <c r="K16" s="17">
        <f>J16*N($C$6)/12</f>
        <v/>
      </c>
      <c r="L16" s="17">
        <f>MIN(N($D$6),J16+K16)</f>
        <v/>
      </c>
      <c r="M16" s="17">
        <f>MIN((J16+K16-L16),MAX(0,AN16-(IF(IF($E$7="",99,$E$7)&lt;IF($E$6="",99,$E$6),O16+P16-Q16,0)+IF(IF($E$8="",99,$E$8)&lt;IF($E$6="",99,$E$6),T16+U16-V16,0)+IF(IF($E$9="",99,$E$9)&lt;IF($E$6="",99,$E$6),Y16+Z16-AA16,0)+IF(IF($E$10="",99,$E$10)&lt;IF($E$6="",99,$E$6),AD16+AE16-AF16,0)+IF(IF($E$11="",99,$E$11)&lt;IF($E$6="",99,$E$6),AI16+AJ16-AK16,0))))</f>
        <v/>
      </c>
      <c r="N16" s="17">
        <f>ROUND((J16+K16-L16)-M16,2)</f>
        <v/>
      </c>
      <c r="O16" s="17">
        <f>S15</f>
        <v/>
      </c>
      <c r="P16" s="17">
        <f>O16*N($C$7)/12</f>
        <v/>
      </c>
      <c r="Q16" s="17">
        <f>MIN(N($D$7),O16+P16)</f>
        <v/>
      </c>
      <c r="R16" s="17">
        <f>MIN((O16+P16-Q16),MAX(0,AN16-(IF(IF($E$6="",99,$E$6)&lt;IF($E$7="",99,$E$7),J16+K16-L16,0)+IF(IF($E$8="",99,$E$8)&lt;IF($E$7="",99,$E$7),T16+U16-V16,0)+IF(IF($E$9="",99,$E$9)&lt;IF($E$7="",99,$E$7),Y16+Z16-AA16,0)+IF(IF($E$10="",99,$E$10)&lt;IF($E$7="",99,$E$7),AD16+AE16-AF16,0)+IF(IF($E$11="",99,$E$11)&lt;IF($E$7="",99,$E$7),AI16+AJ16-AK16,0))))</f>
        <v/>
      </c>
      <c r="S16" s="17">
        <f>ROUND((O16+P16-Q16)-R16,2)</f>
        <v/>
      </c>
      <c r="T16" s="17">
        <f>X15</f>
        <v/>
      </c>
      <c r="U16" s="17">
        <f>T16*N($C$8)/12</f>
        <v/>
      </c>
      <c r="V16" s="17">
        <f>MIN(N($D$8),T16+U16)</f>
        <v/>
      </c>
      <c r="W16" s="17">
        <f>MIN((T16+U16-V16),MAX(0,AN16-(IF(IF($E$6="",99,$E$6)&lt;IF($E$8="",99,$E$8),J16+K16-L16,0)+IF(IF($E$7="",99,$E$7)&lt;IF($E$8="",99,$E$8),O16+P16-Q16,0)+IF(IF($E$9="",99,$E$9)&lt;IF($E$8="",99,$E$8),Y16+Z16-AA16,0)+IF(IF($E$10="",99,$E$10)&lt;IF($E$8="",99,$E$8),AD16+AE16-AF16,0)+IF(IF($E$11="",99,$E$11)&lt;IF($E$8="",99,$E$8),AI16+AJ16-AK16,0))))</f>
        <v/>
      </c>
      <c r="X16" s="17">
        <f>ROUND((T16+U16-V16)-W16,2)</f>
        <v/>
      </c>
      <c r="Y16" s="17">
        <f>AC15</f>
        <v/>
      </c>
      <c r="Z16" s="17">
        <f>Y16*N($C$9)/12</f>
        <v/>
      </c>
      <c r="AA16" s="17">
        <f>MIN(N($D$9),Y16+Z16)</f>
        <v/>
      </c>
      <c r="AB16" s="17">
        <f>MIN((Y16+Z16-AA16),MAX(0,AN16-(IF(IF($E$6="",99,$E$6)&lt;IF($E$9="",99,$E$9),J16+K16-L16,0)+IF(IF($E$7="",99,$E$7)&lt;IF($E$9="",99,$E$9),O16+P16-Q16,0)+IF(IF($E$8="",99,$E$8)&lt;IF($E$9="",99,$E$9),T16+U16-V16,0)+IF(IF($E$10="",99,$E$10)&lt;IF($E$9="",99,$E$9),AD16+AE16-AF16,0)+IF(IF($E$11="",99,$E$11)&lt;IF($E$9="",99,$E$9),AI16+AJ16-AK16,0))))</f>
        <v/>
      </c>
      <c r="AC16" s="17">
        <f>ROUND((Y16+Z16-AA16)-AB16,2)</f>
        <v/>
      </c>
      <c r="AD16" s="17">
        <f>AH15</f>
        <v/>
      </c>
      <c r="AE16" s="17">
        <f>AD16*N($C$10)/12</f>
        <v/>
      </c>
      <c r="AF16" s="17">
        <f>MIN(N($D$10),AD16+AE16)</f>
        <v/>
      </c>
      <c r="AG16" s="17">
        <f>MIN((AD16+AE16-AF16),MAX(0,AN16-(IF(IF($E$6="",99,$E$6)&lt;IF($E$10="",99,$E$10),J16+K16-L16,0)+IF(IF($E$7="",99,$E$7)&lt;IF($E$10="",99,$E$10),O16+P16-Q16,0)+IF(IF($E$8="",99,$E$8)&lt;IF($E$10="",99,$E$10),T16+U16-V16,0)+IF(IF($E$9="",99,$E$9)&lt;IF($E$10="",99,$E$10),Y16+Z16-AA16,0)+IF(IF($E$11="",99,$E$11)&lt;IF($E$10="",99,$E$10),AI16+AJ16-AK16,0))))</f>
        <v/>
      </c>
      <c r="AH16" s="17">
        <f>ROUND((AD16+AE16-AF16)-AG16,2)</f>
        <v/>
      </c>
      <c r="AI16" s="17">
        <f>AM15</f>
        <v/>
      </c>
      <c r="AJ16" s="17">
        <f>AI16*N($C$11)/12</f>
        <v/>
      </c>
      <c r="AK16" s="17">
        <f>MIN(N($D$11),AI16+AJ16)</f>
        <v/>
      </c>
      <c r="AL16" s="17">
        <f>MIN((AI16+AJ16-AK16),MAX(0,AN16-(IF(IF($E$6="",99,$E$6)&lt;IF($E$11="",99,$E$11),J16+K16-L16,0)+IF(IF($E$7="",99,$E$7)&lt;IF($E$11="",99,$E$11),O16+P16-Q16,0)+IF(IF($E$8="",99,$E$8)&lt;IF($E$11="",99,$E$11),T16+U16-V16,0)+IF(IF($E$9="",99,$E$9)&lt;IF($E$11="",99,$E$11),Y16+Z16-AA16,0)+IF(IF($E$10="",99,$E$10)&lt;IF($E$11="",99,$E$11),AD16+AE16-AF16,0))))</f>
        <v/>
      </c>
      <c r="AM16" s="17">
        <f>ROUND((AI16+AJ16-AK16)-AL16,2)</f>
        <v/>
      </c>
      <c r="AN16" s="17">
        <f>MAX(0,N($B$13)-(L16+Q16+V16+AA16+AF16+AK16))</f>
        <v/>
      </c>
      <c r="AO16" s="17">
        <f>N16+S16+X16+AC16+AH16+AM16</f>
        <v/>
      </c>
    </row>
    <row r="17">
      <c r="A17" s="18" t="inlineStr">
        <is>
          <t>Interest paid along the way</t>
        </is>
      </c>
      <c r="B17" s="23">
        <f>IF(SUM(B6:B11)=0,"",SUM(K6:K65)+SUM(P6:P65)+SUM(U6:U65)+SUM(Z6:Z65)+SUM(AE6:AE65)+SUM(AJ6:AJ65))</f>
        <v/>
      </c>
      <c r="I17" s="16" t="n">
        <v>12</v>
      </c>
      <c r="J17" s="17">
        <f>N16</f>
        <v/>
      </c>
      <c r="K17" s="17">
        <f>J17*N($C$6)/12</f>
        <v/>
      </c>
      <c r="L17" s="17">
        <f>MIN(N($D$6),J17+K17)</f>
        <v/>
      </c>
      <c r="M17" s="17">
        <f>MIN((J17+K17-L17),MAX(0,AN17-(IF(IF($E$7="",99,$E$7)&lt;IF($E$6="",99,$E$6),O17+P17-Q17,0)+IF(IF($E$8="",99,$E$8)&lt;IF($E$6="",99,$E$6),T17+U17-V17,0)+IF(IF($E$9="",99,$E$9)&lt;IF($E$6="",99,$E$6),Y17+Z17-AA17,0)+IF(IF($E$10="",99,$E$10)&lt;IF($E$6="",99,$E$6),AD17+AE17-AF17,0)+IF(IF($E$11="",99,$E$11)&lt;IF($E$6="",99,$E$6),AI17+AJ17-AK17,0))))</f>
        <v/>
      </c>
      <c r="N17" s="17">
        <f>ROUND((J17+K17-L17)-M17,2)</f>
        <v/>
      </c>
      <c r="O17" s="17">
        <f>S16</f>
        <v/>
      </c>
      <c r="P17" s="17">
        <f>O17*N($C$7)/12</f>
        <v/>
      </c>
      <c r="Q17" s="17">
        <f>MIN(N($D$7),O17+P17)</f>
        <v/>
      </c>
      <c r="R17" s="17">
        <f>MIN((O17+P17-Q17),MAX(0,AN17-(IF(IF($E$6="",99,$E$6)&lt;IF($E$7="",99,$E$7),J17+K17-L17,0)+IF(IF($E$8="",99,$E$8)&lt;IF($E$7="",99,$E$7),T17+U17-V17,0)+IF(IF($E$9="",99,$E$9)&lt;IF($E$7="",99,$E$7),Y17+Z17-AA17,0)+IF(IF($E$10="",99,$E$10)&lt;IF($E$7="",99,$E$7),AD17+AE17-AF17,0)+IF(IF($E$11="",99,$E$11)&lt;IF($E$7="",99,$E$7),AI17+AJ17-AK17,0))))</f>
        <v/>
      </c>
      <c r="S17" s="17">
        <f>ROUND((O17+P17-Q17)-R17,2)</f>
        <v/>
      </c>
      <c r="T17" s="17">
        <f>X16</f>
        <v/>
      </c>
      <c r="U17" s="17">
        <f>T17*N($C$8)/12</f>
        <v/>
      </c>
      <c r="V17" s="17">
        <f>MIN(N($D$8),T17+U17)</f>
        <v/>
      </c>
      <c r="W17" s="17">
        <f>MIN((T17+U17-V17),MAX(0,AN17-(IF(IF($E$6="",99,$E$6)&lt;IF($E$8="",99,$E$8),J17+K17-L17,0)+IF(IF($E$7="",99,$E$7)&lt;IF($E$8="",99,$E$8),O17+P17-Q17,0)+IF(IF($E$9="",99,$E$9)&lt;IF($E$8="",99,$E$8),Y17+Z17-AA17,0)+IF(IF($E$10="",99,$E$10)&lt;IF($E$8="",99,$E$8),AD17+AE17-AF17,0)+IF(IF($E$11="",99,$E$11)&lt;IF($E$8="",99,$E$8),AI17+AJ17-AK17,0))))</f>
        <v/>
      </c>
      <c r="X17" s="17">
        <f>ROUND((T17+U17-V17)-W17,2)</f>
        <v/>
      </c>
      <c r="Y17" s="17">
        <f>AC16</f>
        <v/>
      </c>
      <c r="Z17" s="17">
        <f>Y17*N($C$9)/12</f>
        <v/>
      </c>
      <c r="AA17" s="17">
        <f>MIN(N($D$9),Y17+Z17)</f>
        <v/>
      </c>
      <c r="AB17" s="17">
        <f>MIN((Y17+Z17-AA17),MAX(0,AN17-(IF(IF($E$6="",99,$E$6)&lt;IF($E$9="",99,$E$9),J17+K17-L17,0)+IF(IF($E$7="",99,$E$7)&lt;IF($E$9="",99,$E$9),O17+P17-Q17,0)+IF(IF($E$8="",99,$E$8)&lt;IF($E$9="",99,$E$9),T17+U17-V17,0)+IF(IF($E$10="",99,$E$10)&lt;IF($E$9="",99,$E$9),AD17+AE17-AF17,0)+IF(IF($E$11="",99,$E$11)&lt;IF($E$9="",99,$E$9),AI17+AJ17-AK17,0))))</f>
        <v/>
      </c>
      <c r="AC17" s="17">
        <f>ROUND((Y17+Z17-AA17)-AB17,2)</f>
        <v/>
      </c>
      <c r="AD17" s="17">
        <f>AH16</f>
        <v/>
      </c>
      <c r="AE17" s="17">
        <f>AD17*N($C$10)/12</f>
        <v/>
      </c>
      <c r="AF17" s="17">
        <f>MIN(N($D$10),AD17+AE17)</f>
        <v/>
      </c>
      <c r="AG17" s="17">
        <f>MIN((AD17+AE17-AF17),MAX(0,AN17-(IF(IF($E$6="",99,$E$6)&lt;IF($E$10="",99,$E$10),J17+K17-L17,0)+IF(IF($E$7="",99,$E$7)&lt;IF($E$10="",99,$E$10),O17+P17-Q17,0)+IF(IF($E$8="",99,$E$8)&lt;IF($E$10="",99,$E$10),T17+U17-V17,0)+IF(IF($E$9="",99,$E$9)&lt;IF($E$10="",99,$E$10),Y17+Z17-AA17,0)+IF(IF($E$11="",99,$E$11)&lt;IF($E$10="",99,$E$10),AI17+AJ17-AK17,0))))</f>
        <v/>
      </c>
      <c r="AH17" s="17">
        <f>ROUND((AD17+AE17-AF17)-AG17,2)</f>
        <v/>
      </c>
      <c r="AI17" s="17">
        <f>AM16</f>
        <v/>
      </c>
      <c r="AJ17" s="17">
        <f>AI17*N($C$11)/12</f>
        <v/>
      </c>
      <c r="AK17" s="17">
        <f>MIN(N($D$11),AI17+AJ17)</f>
        <v/>
      </c>
      <c r="AL17" s="17">
        <f>MIN((AI17+AJ17-AK17),MAX(0,AN17-(IF(IF($E$6="",99,$E$6)&lt;IF($E$11="",99,$E$11),J17+K17-L17,0)+IF(IF($E$7="",99,$E$7)&lt;IF($E$11="",99,$E$11),O17+P17-Q17,0)+IF(IF($E$8="",99,$E$8)&lt;IF($E$11="",99,$E$11),T17+U17-V17,0)+IF(IF($E$9="",99,$E$9)&lt;IF($E$11="",99,$E$11),Y17+Z17-AA17,0)+IF(IF($E$10="",99,$E$10)&lt;IF($E$11="",99,$E$11),AD17+AE17-AF17,0))))</f>
        <v/>
      </c>
      <c r="AM17" s="17">
        <f>ROUND((AI17+AJ17-AK17)-AL17,2)</f>
        <v/>
      </c>
      <c r="AN17" s="17">
        <f>MAX(0,N($B$13)-(L17+Q17+V17+AA17+AF17+AK17))</f>
        <v/>
      </c>
      <c r="AO17" s="17">
        <f>N17+S17+X17+AC17+AH17+AM17</f>
        <v/>
      </c>
    </row>
    <row r="18">
      <c r="A18" s="18" t="inlineStr">
        <is>
          <t>Check</t>
        </is>
      </c>
      <c r="B18" s="24">
        <f>IF(SUM(B6:B11)=0,"",IF(N(B13)&lt;B15,"Pay at least the minimums: raise the monthly amount.",IF(SUMPRODUCT((E6:E11&lt;&gt;"")/COUNTIF(E6:E11,E6:E11&amp;""))&lt;COUNT(E6:E11),"Two debts share an order number. Use each number once.","OK")))</f>
        <v/>
      </c>
      <c r="I18" s="16" t="n">
        <v>13</v>
      </c>
      <c r="J18" s="17">
        <f>N17</f>
        <v/>
      </c>
      <c r="K18" s="17">
        <f>J18*N($C$6)/12</f>
        <v/>
      </c>
      <c r="L18" s="17">
        <f>MIN(N($D$6),J18+K18)</f>
        <v/>
      </c>
      <c r="M18" s="17">
        <f>MIN((J18+K18-L18),MAX(0,AN18-(IF(IF($E$7="",99,$E$7)&lt;IF($E$6="",99,$E$6),O18+P18-Q18,0)+IF(IF($E$8="",99,$E$8)&lt;IF($E$6="",99,$E$6),T18+U18-V18,0)+IF(IF($E$9="",99,$E$9)&lt;IF($E$6="",99,$E$6),Y18+Z18-AA18,0)+IF(IF($E$10="",99,$E$10)&lt;IF($E$6="",99,$E$6),AD18+AE18-AF18,0)+IF(IF($E$11="",99,$E$11)&lt;IF($E$6="",99,$E$6),AI18+AJ18-AK18,0))))</f>
        <v/>
      </c>
      <c r="N18" s="17">
        <f>ROUND((J18+K18-L18)-M18,2)</f>
        <v/>
      </c>
      <c r="O18" s="17">
        <f>S17</f>
        <v/>
      </c>
      <c r="P18" s="17">
        <f>O18*N($C$7)/12</f>
        <v/>
      </c>
      <c r="Q18" s="17">
        <f>MIN(N($D$7),O18+P18)</f>
        <v/>
      </c>
      <c r="R18" s="17">
        <f>MIN((O18+P18-Q18),MAX(0,AN18-(IF(IF($E$6="",99,$E$6)&lt;IF($E$7="",99,$E$7),J18+K18-L18,0)+IF(IF($E$8="",99,$E$8)&lt;IF($E$7="",99,$E$7),T18+U18-V18,0)+IF(IF($E$9="",99,$E$9)&lt;IF($E$7="",99,$E$7),Y18+Z18-AA18,0)+IF(IF($E$10="",99,$E$10)&lt;IF($E$7="",99,$E$7),AD18+AE18-AF18,0)+IF(IF($E$11="",99,$E$11)&lt;IF($E$7="",99,$E$7),AI18+AJ18-AK18,0))))</f>
        <v/>
      </c>
      <c r="S18" s="17">
        <f>ROUND((O18+P18-Q18)-R18,2)</f>
        <v/>
      </c>
      <c r="T18" s="17">
        <f>X17</f>
        <v/>
      </c>
      <c r="U18" s="17">
        <f>T18*N($C$8)/12</f>
        <v/>
      </c>
      <c r="V18" s="17">
        <f>MIN(N($D$8),T18+U18)</f>
        <v/>
      </c>
      <c r="W18" s="17">
        <f>MIN((T18+U18-V18),MAX(0,AN18-(IF(IF($E$6="",99,$E$6)&lt;IF($E$8="",99,$E$8),J18+K18-L18,0)+IF(IF($E$7="",99,$E$7)&lt;IF($E$8="",99,$E$8),O18+P18-Q18,0)+IF(IF($E$9="",99,$E$9)&lt;IF($E$8="",99,$E$8),Y18+Z18-AA18,0)+IF(IF($E$10="",99,$E$10)&lt;IF($E$8="",99,$E$8),AD18+AE18-AF18,0)+IF(IF($E$11="",99,$E$11)&lt;IF($E$8="",99,$E$8),AI18+AJ18-AK18,0))))</f>
        <v/>
      </c>
      <c r="X18" s="17">
        <f>ROUND((T18+U18-V18)-W18,2)</f>
        <v/>
      </c>
      <c r="Y18" s="17">
        <f>AC17</f>
        <v/>
      </c>
      <c r="Z18" s="17">
        <f>Y18*N($C$9)/12</f>
        <v/>
      </c>
      <c r="AA18" s="17">
        <f>MIN(N($D$9),Y18+Z18)</f>
        <v/>
      </c>
      <c r="AB18" s="17">
        <f>MIN((Y18+Z18-AA18),MAX(0,AN18-(IF(IF($E$6="",99,$E$6)&lt;IF($E$9="",99,$E$9),J18+K18-L18,0)+IF(IF($E$7="",99,$E$7)&lt;IF($E$9="",99,$E$9),O18+P18-Q18,0)+IF(IF($E$8="",99,$E$8)&lt;IF($E$9="",99,$E$9),T18+U18-V18,0)+IF(IF($E$10="",99,$E$10)&lt;IF($E$9="",99,$E$9),AD18+AE18-AF18,0)+IF(IF($E$11="",99,$E$11)&lt;IF($E$9="",99,$E$9),AI18+AJ18-AK18,0))))</f>
        <v/>
      </c>
      <c r="AC18" s="17">
        <f>ROUND((Y18+Z18-AA18)-AB18,2)</f>
        <v/>
      </c>
      <c r="AD18" s="17">
        <f>AH17</f>
        <v/>
      </c>
      <c r="AE18" s="17">
        <f>AD18*N($C$10)/12</f>
        <v/>
      </c>
      <c r="AF18" s="17">
        <f>MIN(N($D$10),AD18+AE18)</f>
        <v/>
      </c>
      <c r="AG18" s="17">
        <f>MIN((AD18+AE18-AF18),MAX(0,AN18-(IF(IF($E$6="",99,$E$6)&lt;IF($E$10="",99,$E$10),J18+K18-L18,0)+IF(IF($E$7="",99,$E$7)&lt;IF($E$10="",99,$E$10),O18+P18-Q18,0)+IF(IF($E$8="",99,$E$8)&lt;IF($E$10="",99,$E$10),T18+U18-V18,0)+IF(IF($E$9="",99,$E$9)&lt;IF($E$10="",99,$E$10),Y18+Z18-AA18,0)+IF(IF($E$11="",99,$E$11)&lt;IF($E$10="",99,$E$10),AI18+AJ18-AK18,0))))</f>
        <v/>
      </c>
      <c r="AH18" s="17">
        <f>ROUND((AD18+AE18-AF18)-AG18,2)</f>
        <v/>
      </c>
      <c r="AI18" s="17">
        <f>AM17</f>
        <v/>
      </c>
      <c r="AJ18" s="17">
        <f>AI18*N($C$11)/12</f>
        <v/>
      </c>
      <c r="AK18" s="17">
        <f>MIN(N($D$11),AI18+AJ18)</f>
        <v/>
      </c>
      <c r="AL18" s="17">
        <f>MIN((AI18+AJ18-AK18),MAX(0,AN18-(IF(IF($E$6="",99,$E$6)&lt;IF($E$11="",99,$E$11),J18+K18-L18,0)+IF(IF($E$7="",99,$E$7)&lt;IF($E$11="",99,$E$11),O18+P18-Q18,0)+IF(IF($E$8="",99,$E$8)&lt;IF($E$11="",99,$E$11),T18+U18-V18,0)+IF(IF($E$9="",99,$E$9)&lt;IF($E$11="",99,$E$11),Y18+Z18-AA18,0)+IF(IF($E$10="",99,$E$10)&lt;IF($E$11="",99,$E$11),AD18+AE18-AF18,0))))</f>
        <v/>
      </c>
      <c r="AM18" s="17">
        <f>ROUND((AI18+AJ18-AK18)-AL18,2)</f>
        <v/>
      </c>
      <c r="AN18" s="17">
        <f>MAX(0,N($B$13)-(L18+Q18+V18+AA18+AF18+AK18))</f>
        <v/>
      </c>
      <c r="AO18" s="17">
        <f>N18+S18+X18+AC18+AH18+AM18</f>
        <v/>
      </c>
    </row>
    <row r="19">
      <c r="I19" s="16" t="n">
        <v>14</v>
      </c>
      <c r="J19" s="17">
        <f>N18</f>
        <v/>
      </c>
      <c r="K19" s="17">
        <f>J19*N($C$6)/12</f>
        <v/>
      </c>
      <c r="L19" s="17">
        <f>MIN(N($D$6),J19+K19)</f>
        <v/>
      </c>
      <c r="M19" s="17">
        <f>MIN((J19+K19-L19),MAX(0,AN19-(IF(IF($E$7="",99,$E$7)&lt;IF($E$6="",99,$E$6),O19+P19-Q19,0)+IF(IF($E$8="",99,$E$8)&lt;IF($E$6="",99,$E$6),T19+U19-V19,0)+IF(IF($E$9="",99,$E$9)&lt;IF($E$6="",99,$E$6),Y19+Z19-AA19,0)+IF(IF($E$10="",99,$E$10)&lt;IF($E$6="",99,$E$6),AD19+AE19-AF19,0)+IF(IF($E$11="",99,$E$11)&lt;IF($E$6="",99,$E$6),AI19+AJ19-AK19,0))))</f>
        <v/>
      </c>
      <c r="N19" s="17">
        <f>ROUND((J19+K19-L19)-M19,2)</f>
        <v/>
      </c>
      <c r="O19" s="17">
        <f>S18</f>
        <v/>
      </c>
      <c r="P19" s="17">
        <f>O19*N($C$7)/12</f>
        <v/>
      </c>
      <c r="Q19" s="17">
        <f>MIN(N($D$7),O19+P19)</f>
        <v/>
      </c>
      <c r="R19" s="17">
        <f>MIN((O19+P19-Q19),MAX(0,AN19-(IF(IF($E$6="",99,$E$6)&lt;IF($E$7="",99,$E$7),J19+K19-L19,0)+IF(IF($E$8="",99,$E$8)&lt;IF($E$7="",99,$E$7),T19+U19-V19,0)+IF(IF($E$9="",99,$E$9)&lt;IF($E$7="",99,$E$7),Y19+Z19-AA19,0)+IF(IF($E$10="",99,$E$10)&lt;IF($E$7="",99,$E$7),AD19+AE19-AF19,0)+IF(IF($E$11="",99,$E$11)&lt;IF($E$7="",99,$E$7),AI19+AJ19-AK19,0))))</f>
        <v/>
      </c>
      <c r="S19" s="17">
        <f>ROUND((O19+P19-Q19)-R19,2)</f>
        <v/>
      </c>
      <c r="T19" s="17">
        <f>X18</f>
        <v/>
      </c>
      <c r="U19" s="17">
        <f>T19*N($C$8)/12</f>
        <v/>
      </c>
      <c r="V19" s="17">
        <f>MIN(N($D$8),T19+U19)</f>
        <v/>
      </c>
      <c r="W19" s="17">
        <f>MIN((T19+U19-V19),MAX(0,AN19-(IF(IF($E$6="",99,$E$6)&lt;IF($E$8="",99,$E$8),J19+K19-L19,0)+IF(IF($E$7="",99,$E$7)&lt;IF($E$8="",99,$E$8),O19+P19-Q19,0)+IF(IF($E$9="",99,$E$9)&lt;IF($E$8="",99,$E$8),Y19+Z19-AA19,0)+IF(IF($E$10="",99,$E$10)&lt;IF($E$8="",99,$E$8),AD19+AE19-AF19,0)+IF(IF($E$11="",99,$E$11)&lt;IF($E$8="",99,$E$8),AI19+AJ19-AK19,0))))</f>
        <v/>
      </c>
      <c r="X19" s="17">
        <f>ROUND((T19+U19-V19)-W19,2)</f>
        <v/>
      </c>
      <c r="Y19" s="17">
        <f>AC18</f>
        <v/>
      </c>
      <c r="Z19" s="17">
        <f>Y19*N($C$9)/12</f>
        <v/>
      </c>
      <c r="AA19" s="17">
        <f>MIN(N($D$9),Y19+Z19)</f>
        <v/>
      </c>
      <c r="AB19" s="17">
        <f>MIN((Y19+Z19-AA19),MAX(0,AN19-(IF(IF($E$6="",99,$E$6)&lt;IF($E$9="",99,$E$9),J19+K19-L19,0)+IF(IF($E$7="",99,$E$7)&lt;IF($E$9="",99,$E$9),O19+P19-Q19,0)+IF(IF($E$8="",99,$E$8)&lt;IF($E$9="",99,$E$9),T19+U19-V19,0)+IF(IF($E$10="",99,$E$10)&lt;IF($E$9="",99,$E$9),AD19+AE19-AF19,0)+IF(IF($E$11="",99,$E$11)&lt;IF($E$9="",99,$E$9),AI19+AJ19-AK19,0))))</f>
        <v/>
      </c>
      <c r="AC19" s="17">
        <f>ROUND((Y19+Z19-AA19)-AB19,2)</f>
        <v/>
      </c>
      <c r="AD19" s="17">
        <f>AH18</f>
        <v/>
      </c>
      <c r="AE19" s="17">
        <f>AD19*N($C$10)/12</f>
        <v/>
      </c>
      <c r="AF19" s="17">
        <f>MIN(N($D$10),AD19+AE19)</f>
        <v/>
      </c>
      <c r="AG19" s="17">
        <f>MIN((AD19+AE19-AF19),MAX(0,AN19-(IF(IF($E$6="",99,$E$6)&lt;IF($E$10="",99,$E$10),J19+K19-L19,0)+IF(IF($E$7="",99,$E$7)&lt;IF($E$10="",99,$E$10),O19+P19-Q19,0)+IF(IF($E$8="",99,$E$8)&lt;IF($E$10="",99,$E$10),T19+U19-V19,0)+IF(IF($E$9="",99,$E$9)&lt;IF($E$10="",99,$E$10),Y19+Z19-AA19,0)+IF(IF($E$11="",99,$E$11)&lt;IF($E$10="",99,$E$10),AI19+AJ19-AK19,0))))</f>
        <v/>
      </c>
      <c r="AH19" s="17">
        <f>ROUND((AD19+AE19-AF19)-AG19,2)</f>
        <v/>
      </c>
      <c r="AI19" s="17">
        <f>AM18</f>
        <v/>
      </c>
      <c r="AJ19" s="17">
        <f>AI19*N($C$11)/12</f>
        <v/>
      </c>
      <c r="AK19" s="17">
        <f>MIN(N($D$11),AI19+AJ19)</f>
        <v/>
      </c>
      <c r="AL19" s="17">
        <f>MIN((AI19+AJ19-AK19),MAX(0,AN19-(IF(IF($E$6="",99,$E$6)&lt;IF($E$11="",99,$E$11),J19+K19-L19,0)+IF(IF($E$7="",99,$E$7)&lt;IF($E$11="",99,$E$11),O19+P19-Q19,0)+IF(IF($E$8="",99,$E$8)&lt;IF($E$11="",99,$E$11),T19+U19-V19,0)+IF(IF($E$9="",99,$E$9)&lt;IF($E$11="",99,$E$11),Y19+Z19-AA19,0)+IF(IF($E$10="",99,$E$10)&lt;IF($E$11="",99,$E$11),AD19+AE19-AF19,0))))</f>
        <v/>
      </c>
      <c r="AM19" s="17">
        <f>ROUND((AI19+AJ19-AK19)-AL19,2)</f>
        <v/>
      </c>
      <c r="AN19" s="17">
        <f>MAX(0,N($B$13)-(L19+Q19+V19+AA19+AF19+AK19))</f>
        <v/>
      </c>
      <c r="AO19" s="17">
        <f>N19+S19+X19+AC19+AH19+AM19</f>
        <v/>
      </c>
    </row>
    <row r="20">
      <c r="A20" s="25" t="inlineStr">
        <is>
          <t>Order: 1 is paid first. Use each number once. Highest interest rate first costs the least; smallest balance first gets a debt gone soonest.</t>
        </is>
      </c>
      <c r="I20" s="16" t="n">
        <v>15</v>
      </c>
      <c r="J20" s="17">
        <f>N19</f>
        <v/>
      </c>
      <c r="K20" s="17">
        <f>J20*N($C$6)/12</f>
        <v/>
      </c>
      <c r="L20" s="17">
        <f>MIN(N($D$6),J20+K20)</f>
        <v/>
      </c>
      <c r="M20" s="17">
        <f>MIN((J20+K20-L20),MAX(0,AN20-(IF(IF($E$7="",99,$E$7)&lt;IF($E$6="",99,$E$6),O20+P20-Q20,0)+IF(IF($E$8="",99,$E$8)&lt;IF($E$6="",99,$E$6),T20+U20-V20,0)+IF(IF($E$9="",99,$E$9)&lt;IF($E$6="",99,$E$6),Y20+Z20-AA20,0)+IF(IF($E$10="",99,$E$10)&lt;IF($E$6="",99,$E$6),AD20+AE20-AF20,0)+IF(IF($E$11="",99,$E$11)&lt;IF($E$6="",99,$E$6),AI20+AJ20-AK20,0))))</f>
        <v/>
      </c>
      <c r="N20" s="17">
        <f>ROUND((J20+K20-L20)-M20,2)</f>
        <v/>
      </c>
      <c r="O20" s="17">
        <f>S19</f>
        <v/>
      </c>
      <c r="P20" s="17">
        <f>O20*N($C$7)/12</f>
        <v/>
      </c>
      <c r="Q20" s="17">
        <f>MIN(N($D$7),O20+P20)</f>
        <v/>
      </c>
      <c r="R20" s="17">
        <f>MIN((O20+P20-Q20),MAX(0,AN20-(IF(IF($E$6="",99,$E$6)&lt;IF($E$7="",99,$E$7),J20+K20-L20,0)+IF(IF($E$8="",99,$E$8)&lt;IF($E$7="",99,$E$7),T20+U20-V20,0)+IF(IF($E$9="",99,$E$9)&lt;IF($E$7="",99,$E$7),Y20+Z20-AA20,0)+IF(IF($E$10="",99,$E$10)&lt;IF($E$7="",99,$E$7),AD20+AE20-AF20,0)+IF(IF($E$11="",99,$E$11)&lt;IF($E$7="",99,$E$7),AI20+AJ20-AK20,0))))</f>
        <v/>
      </c>
      <c r="S20" s="17">
        <f>ROUND((O20+P20-Q20)-R20,2)</f>
        <v/>
      </c>
      <c r="T20" s="17">
        <f>X19</f>
        <v/>
      </c>
      <c r="U20" s="17">
        <f>T20*N($C$8)/12</f>
        <v/>
      </c>
      <c r="V20" s="17">
        <f>MIN(N($D$8),T20+U20)</f>
        <v/>
      </c>
      <c r="W20" s="17">
        <f>MIN((T20+U20-V20),MAX(0,AN20-(IF(IF($E$6="",99,$E$6)&lt;IF($E$8="",99,$E$8),J20+K20-L20,0)+IF(IF($E$7="",99,$E$7)&lt;IF($E$8="",99,$E$8),O20+P20-Q20,0)+IF(IF($E$9="",99,$E$9)&lt;IF($E$8="",99,$E$8),Y20+Z20-AA20,0)+IF(IF($E$10="",99,$E$10)&lt;IF($E$8="",99,$E$8),AD20+AE20-AF20,0)+IF(IF($E$11="",99,$E$11)&lt;IF($E$8="",99,$E$8),AI20+AJ20-AK20,0))))</f>
        <v/>
      </c>
      <c r="X20" s="17">
        <f>ROUND((T20+U20-V20)-W20,2)</f>
        <v/>
      </c>
      <c r="Y20" s="17">
        <f>AC19</f>
        <v/>
      </c>
      <c r="Z20" s="17">
        <f>Y20*N($C$9)/12</f>
        <v/>
      </c>
      <c r="AA20" s="17">
        <f>MIN(N($D$9),Y20+Z20)</f>
        <v/>
      </c>
      <c r="AB20" s="17">
        <f>MIN((Y20+Z20-AA20),MAX(0,AN20-(IF(IF($E$6="",99,$E$6)&lt;IF($E$9="",99,$E$9),J20+K20-L20,0)+IF(IF($E$7="",99,$E$7)&lt;IF($E$9="",99,$E$9),O20+P20-Q20,0)+IF(IF($E$8="",99,$E$8)&lt;IF($E$9="",99,$E$9),T20+U20-V20,0)+IF(IF($E$10="",99,$E$10)&lt;IF($E$9="",99,$E$9),AD20+AE20-AF20,0)+IF(IF($E$11="",99,$E$11)&lt;IF($E$9="",99,$E$9),AI20+AJ20-AK20,0))))</f>
        <v/>
      </c>
      <c r="AC20" s="17">
        <f>ROUND((Y20+Z20-AA20)-AB20,2)</f>
        <v/>
      </c>
      <c r="AD20" s="17">
        <f>AH19</f>
        <v/>
      </c>
      <c r="AE20" s="17">
        <f>AD20*N($C$10)/12</f>
        <v/>
      </c>
      <c r="AF20" s="17">
        <f>MIN(N($D$10),AD20+AE20)</f>
        <v/>
      </c>
      <c r="AG20" s="17">
        <f>MIN((AD20+AE20-AF20),MAX(0,AN20-(IF(IF($E$6="",99,$E$6)&lt;IF($E$10="",99,$E$10),J20+K20-L20,0)+IF(IF($E$7="",99,$E$7)&lt;IF($E$10="",99,$E$10),O20+P20-Q20,0)+IF(IF($E$8="",99,$E$8)&lt;IF($E$10="",99,$E$10),T20+U20-V20,0)+IF(IF($E$9="",99,$E$9)&lt;IF($E$10="",99,$E$10),Y20+Z20-AA20,0)+IF(IF($E$11="",99,$E$11)&lt;IF($E$10="",99,$E$10),AI20+AJ20-AK20,0))))</f>
        <v/>
      </c>
      <c r="AH20" s="17">
        <f>ROUND((AD20+AE20-AF20)-AG20,2)</f>
        <v/>
      </c>
      <c r="AI20" s="17">
        <f>AM19</f>
        <v/>
      </c>
      <c r="AJ20" s="17">
        <f>AI20*N($C$11)/12</f>
        <v/>
      </c>
      <c r="AK20" s="17">
        <f>MIN(N($D$11),AI20+AJ20)</f>
        <v/>
      </c>
      <c r="AL20" s="17">
        <f>MIN((AI20+AJ20-AK20),MAX(0,AN20-(IF(IF($E$6="",99,$E$6)&lt;IF($E$11="",99,$E$11),J20+K20-L20,0)+IF(IF($E$7="",99,$E$7)&lt;IF($E$11="",99,$E$11),O20+P20-Q20,0)+IF(IF($E$8="",99,$E$8)&lt;IF($E$11="",99,$E$11),T20+U20-V20,0)+IF(IF($E$9="",99,$E$9)&lt;IF($E$11="",99,$E$11),Y20+Z20-AA20,0)+IF(IF($E$10="",99,$E$10)&lt;IF($E$11="",99,$E$11),AD20+AE20-AF20,0))))</f>
        <v/>
      </c>
      <c r="AM20" s="17">
        <f>ROUND((AI20+AJ20-AK20)-AL20,2)</f>
        <v/>
      </c>
      <c r="AN20" s="17">
        <f>MAX(0,N($B$13)-(L20+Q20+V20+AA20+AF20+AK20))</f>
        <v/>
      </c>
      <c r="AO20" s="17">
        <f>N20+S20+X20+AC20+AH20+AM20</f>
        <v/>
      </c>
    </row>
    <row r="21">
      <c r="A21" s="25" t="inlineStr">
        <is>
          <t>Assumes each monthly payment covers at least that month's interest, and that when a debt is paid off, its payment goes to the next one.</t>
        </is>
      </c>
      <c r="I21" s="16" t="n">
        <v>16</v>
      </c>
      <c r="J21" s="17">
        <f>N20</f>
        <v/>
      </c>
      <c r="K21" s="17">
        <f>J21*N($C$6)/12</f>
        <v/>
      </c>
      <c r="L21" s="17">
        <f>MIN(N($D$6),J21+K21)</f>
        <v/>
      </c>
      <c r="M21" s="17">
        <f>MIN((J21+K21-L21),MAX(0,AN21-(IF(IF($E$7="",99,$E$7)&lt;IF($E$6="",99,$E$6),O21+P21-Q21,0)+IF(IF($E$8="",99,$E$8)&lt;IF($E$6="",99,$E$6),T21+U21-V21,0)+IF(IF($E$9="",99,$E$9)&lt;IF($E$6="",99,$E$6),Y21+Z21-AA21,0)+IF(IF($E$10="",99,$E$10)&lt;IF($E$6="",99,$E$6),AD21+AE21-AF21,0)+IF(IF($E$11="",99,$E$11)&lt;IF($E$6="",99,$E$6),AI21+AJ21-AK21,0))))</f>
        <v/>
      </c>
      <c r="N21" s="17">
        <f>ROUND((J21+K21-L21)-M21,2)</f>
        <v/>
      </c>
      <c r="O21" s="17">
        <f>S20</f>
        <v/>
      </c>
      <c r="P21" s="17">
        <f>O21*N($C$7)/12</f>
        <v/>
      </c>
      <c r="Q21" s="17">
        <f>MIN(N($D$7),O21+P21)</f>
        <v/>
      </c>
      <c r="R21" s="17">
        <f>MIN((O21+P21-Q21),MAX(0,AN21-(IF(IF($E$6="",99,$E$6)&lt;IF($E$7="",99,$E$7),J21+K21-L21,0)+IF(IF($E$8="",99,$E$8)&lt;IF($E$7="",99,$E$7),T21+U21-V21,0)+IF(IF($E$9="",99,$E$9)&lt;IF($E$7="",99,$E$7),Y21+Z21-AA21,0)+IF(IF($E$10="",99,$E$10)&lt;IF($E$7="",99,$E$7),AD21+AE21-AF21,0)+IF(IF($E$11="",99,$E$11)&lt;IF($E$7="",99,$E$7),AI21+AJ21-AK21,0))))</f>
        <v/>
      </c>
      <c r="S21" s="17">
        <f>ROUND((O21+P21-Q21)-R21,2)</f>
        <v/>
      </c>
      <c r="T21" s="17">
        <f>X20</f>
        <v/>
      </c>
      <c r="U21" s="17">
        <f>T21*N($C$8)/12</f>
        <v/>
      </c>
      <c r="V21" s="17">
        <f>MIN(N($D$8),T21+U21)</f>
        <v/>
      </c>
      <c r="W21" s="17">
        <f>MIN((T21+U21-V21),MAX(0,AN21-(IF(IF($E$6="",99,$E$6)&lt;IF($E$8="",99,$E$8),J21+K21-L21,0)+IF(IF($E$7="",99,$E$7)&lt;IF($E$8="",99,$E$8),O21+P21-Q21,0)+IF(IF($E$9="",99,$E$9)&lt;IF($E$8="",99,$E$8),Y21+Z21-AA21,0)+IF(IF($E$10="",99,$E$10)&lt;IF($E$8="",99,$E$8),AD21+AE21-AF21,0)+IF(IF($E$11="",99,$E$11)&lt;IF($E$8="",99,$E$8),AI21+AJ21-AK21,0))))</f>
        <v/>
      </c>
      <c r="X21" s="17">
        <f>ROUND((T21+U21-V21)-W21,2)</f>
        <v/>
      </c>
      <c r="Y21" s="17">
        <f>AC20</f>
        <v/>
      </c>
      <c r="Z21" s="17">
        <f>Y21*N($C$9)/12</f>
        <v/>
      </c>
      <c r="AA21" s="17">
        <f>MIN(N($D$9),Y21+Z21)</f>
        <v/>
      </c>
      <c r="AB21" s="17">
        <f>MIN((Y21+Z21-AA21),MAX(0,AN21-(IF(IF($E$6="",99,$E$6)&lt;IF($E$9="",99,$E$9),J21+K21-L21,0)+IF(IF($E$7="",99,$E$7)&lt;IF($E$9="",99,$E$9),O21+P21-Q21,0)+IF(IF($E$8="",99,$E$8)&lt;IF($E$9="",99,$E$9),T21+U21-V21,0)+IF(IF($E$10="",99,$E$10)&lt;IF($E$9="",99,$E$9),AD21+AE21-AF21,0)+IF(IF($E$11="",99,$E$11)&lt;IF($E$9="",99,$E$9),AI21+AJ21-AK21,0))))</f>
        <v/>
      </c>
      <c r="AC21" s="17">
        <f>ROUND((Y21+Z21-AA21)-AB21,2)</f>
        <v/>
      </c>
      <c r="AD21" s="17">
        <f>AH20</f>
        <v/>
      </c>
      <c r="AE21" s="17">
        <f>AD21*N($C$10)/12</f>
        <v/>
      </c>
      <c r="AF21" s="17">
        <f>MIN(N($D$10),AD21+AE21)</f>
        <v/>
      </c>
      <c r="AG21" s="17">
        <f>MIN((AD21+AE21-AF21),MAX(0,AN21-(IF(IF($E$6="",99,$E$6)&lt;IF($E$10="",99,$E$10),J21+K21-L21,0)+IF(IF($E$7="",99,$E$7)&lt;IF($E$10="",99,$E$10),O21+P21-Q21,0)+IF(IF($E$8="",99,$E$8)&lt;IF($E$10="",99,$E$10),T21+U21-V21,0)+IF(IF($E$9="",99,$E$9)&lt;IF($E$10="",99,$E$10),Y21+Z21-AA21,0)+IF(IF($E$11="",99,$E$11)&lt;IF($E$10="",99,$E$10),AI21+AJ21-AK21,0))))</f>
        <v/>
      </c>
      <c r="AH21" s="17">
        <f>ROUND((AD21+AE21-AF21)-AG21,2)</f>
        <v/>
      </c>
      <c r="AI21" s="17">
        <f>AM20</f>
        <v/>
      </c>
      <c r="AJ21" s="17">
        <f>AI21*N($C$11)/12</f>
        <v/>
      </c>
      <c r="AK21" s="17">
        <f>MIN(N($D$11),AI21+AJ21)</f>
        <v/>
      </c>
      <c r="AL21" s="17">
        <f>MIN((AI21+AJ21-AK21),MAX(0,AN21-(IF(IF($E$6="",99,$E$6)&lt;IF($E$11="",99,$E$11),J21+K21-L21,0)+IF(IF($E$7="",99,$E$7)&lt;IF($E$11="",99,$E$11),O21+P21-Q21,0)+IF(IF($E$8="",99,$E$8)&lt;IF($E$11="",99,$E$11),T21+U21-V21,0)+IF(IF($E$9="",99,$E$9)&lt;IF($E$11="",99,$E$11),Y21+Z21-AA21,0)+IF(IF($E$10="",99,$E$10)&lt;IF($E$11="",99,$E$11),AD21+AE21-AF21,0))))</f>
        <v/>
      </c>
      <c r="AM21" s="17">
        <f>ROUND((AI21+AJ21-AK21)-AL21,2)</f>
        <v/>
      </c>
      <c r="AN21" s="17">
        <f>MAX(0,N($B$13)-(L21+Q21+V21+AA21+AF21+AK21))</f>
        <v/>
      </c>
      <c r="AO21" s="17">
        <f>N21+S21+X21+AC21+AH21+AM21</f>
        <v/>
      </c>
    </row>
    <row r="22">
      <c r="A22" s="26" t="inlineStr">
        <is>
          <t>This file collects nothing and needs nothing installed.</t>
        </is>
      </c>
      <c r="I22" s="16" t="n">
        <v>17</v>
      </c>
      <c r="J22" s="17">
        <f>N21</f>
        <v/>
      </c>
      <c r="K22" s="17">
        <f>J22*N($C$6)/12</f>
        <v/>
      </c>
      <c r="L22" s="17">
        <f>MIN(N($D$6),J22+K22)</f>
        <v/>
      </c>
      <c r="M22" s="17">
        <f>MIN((J22+K22-L22),MAX(0,AN22-(IF(IF($E$7="",99,$E$7)&lt;IF($E$6="",99,$E$6),O22+P22-Q22,0)+IF(IF($E$8="",99,$E$8)&lt;IF($E$6="",99,$E$6),T22+U22-V22,0)+IF(IF($E$9="",99,$E$9)&lt;IF($E$6="",99,$E$6),Y22+Z22-AA22,0)+IF(IF($E$10="",99,$E$10)&lt;IF($E$6="",99,$E$6),AD22+AE22-AF22,0)+IF(IF($E$11="",99,$E$11)&lt;IF($E$6="",99,$E$6),AI22+AJ22-AK22,0))))</f>
        <v/>
      </c>
      <c r="N22" s="17">
        <f>ROUND((J22+K22-L22)-M22,2)</f>
        <v/>
      </c>
      <c r="O22" s="17">
        <f>S21</f>
        <v/>
      </c>
      <c r="P22" s="17">
        <f>O22*N($C$7)/12</f>
        <v/>
      </c>
      <c r="Q22" s="17">
        <f>MIN(N($D$7),O22+P22)</f>
        <v/>
      </c>
      <c r="R22" s="17">
        <f>MIN((O22+P22-Q22),MAX(0,AN22-(IF(IF($E$6="",99,$E$6)&lt;IF($E$7="",99,$E$7),J22+K22-L22,0)+IF(IF($E$8="",99,$E$8)&lt;IF($E$7="",99,$E$7),T22+U22-V22,0)+IF(IF($E$9="",99,$E$9)&lt;IF($E$7="",99,$E$7),Y22+Z22-AA22,0)+IF(IF($E$10="",99,$E$10)&lt;IF($E$7="",99,$E$7),AD22+AE22-AF22,0)+IF(IF($E$11="",99,$E$11)&lt;IF($E$7="",99,$E$7),AI22+AJ22-AK22,0))))</f>
        <v/>
      </c>
      <c r="S22" s="17">
        <f>ROUND((O22+P22-Q22)-R22,2)</f>
        <v/>
      </c>
      <c r="T22" s="17">
        <f>X21</f>
        <v/>
      </c>
      <c r="U22" s="17">
        <f>T22*N($C$8)/12</f>
        <v/>
      </c>
      <c r="V22" s="17">
        <f>MIN(N($D$8),T22+U22)</f>
        <v/>
      </c>
      <c r="W22" s="17">
        <f>MIN((T22+U22-V22),MAX(0,AN22-(IF(IF($E$6="",99,$E$6)&lt;IF($E$8="",99,$E$8),J22+K22-L22,0)+IF(IF($E$7="",99,$E$7)&lt;IF($E$8="",99,$E$8),O22+P22-Q22,0)+IF(IF($E$9="",99,$E$9)&lt;IF($E$8="",99,$E$8),Y22+Z22-AA22,0)+IF(IF($E$10="",99,$E$10)&lt;IF($E$8="",99,$E$8),AD22+AE22-AF22,0)+IF(IF($E$11="",99,$E$11)&lt;IF($E$8="",99,$E$8),AI22+AJ22-AK22,0))))</f>
        <v/>
      </c>
      <c r="X22" s="17">
        <f>ROUND((T22+U22-V22)-W22,2)</f>
        <v/>
      </c>
      <c r="Y22" s="17">
        <f>AC21</f>
        <v/>
      </c>
      <c r="Z22" s="17">
        <f>Y22*N($C$9)/12</f>
        <v/>
      </c>
      <c r="AA22" s="17">
        <f>MIN(N($D$9),Y22+Z22)</f>
        <v/>
      </c>
      <c r="AB22" s="17">
        <f>MIN((Y22+Z22-AA22),MAX(0,AN22-(IF(IF($E$6="",99,$E$6)&lt;IF($E$9="",99,$E$9),J22+K22-L22,0)+IF(IF($E$7="",99,$E$7)&lt;IF($E$9="",99,$E$9),O22+P22-Q22,0)+IF(IF($E$8="",99,$E$8)&lt;IF($E$9="",99,$E$9),T22+U22-V22,0)+IF(IF($E$10="",99,$E$10)&lt;IF($E$9="",99,$E$9),AD22+AE22-AF22,0)+IF(IF($E$11="",99,$E$11)&lt;IF($E$9="",99,$E$9),AI22+AJ22-AK22,0))))</f>
        <v/>
      </c>
      <c r="AC22" s="17">
        <f>ROUND((Y22+Z22-AA22)-AB22,2)</f>
        <v/>
      </c>
      <c r="AD22" s="17">
        <f>AH21</f>
        <v/>
      </c>
      <c r="AE22" s="17">
        <f>AD22*N($C$10)/12</f>
        <v/>
      </c>
      <c r="AF22" s="17">
        <f>MIN(N($D$10),AD22+AE22)</f>
        <v/>
      </c>
      <c r="AG22" s="17">
        <f>MIN((AD22+AE22-AF22),MAX(0,AN22-(IF(IF($E$6="",99,$E$6)&lt;IF($E$10="",99,$E$10),J22+K22-L22,0)+IF(IF($E$7="",99,$E$7)&lt;IF($E$10="",99,$E$10),O22+P22-Q22,0)+IF(IF($E$8="",99,$E$8)&lt;IF($E$10="",99,$E$10),T22+U22-V22,0)+IF(IF($E$9="",99,$E$9)&lt;IF($E$10="",99,$E$10),Y22+Z22-AA22,0)+IF(IF($E$11="",99,$E$11)&lt;IF($E$10="",99,$E$10),AI22+AJ22-AK22,0))))</f>
        <v/>
      </c>
      <c r="AH22" s="17">
        <f>ROUND((AD22+AE22-AF22)-AG22,2)</f>
        <v/>
      </c>
      <c r="AI22" s="17">
        <f>AM21</f>
        <v/>
      </c>
      <c r="AJ22" s="17">
        <f>AI22*N($C$11)/12</f>
        <v/>
      </c>
      <c r="AK22" s="17">
        <f>MIN(N($D$11),AI22+AJ22)</f>
        <v/>
      </c>
      <c r="AL22" s="17">
        <f>MIN((AI22+AJ22-AK22),MAX(0,AN22-(IF(IF($E$6="",99,$E$6)&lt;IF($E$11="",99,$E$11),J22+K22-L22,0)+IF(IF($E$7="",99,$E$7)&lt;IF($E$11="",99,$E$11),O22+P22-Q22,0)+IF(IF($E$8="",99,$E$8)&lt;IF($E$11="",99,$E$11),T22+U22-V22,0)+IF(IF($E$9="",99,$E$9)&lt;IF($E$11="",99,$E$11),Y22+Z22-AA22,0)+IF(IF($E$10="",99,$E$10)&lt;IF($E$11="",99,$E$11),AD22+AE22-AF22,0))))</f>
        <v/>
      </c>
      <c r="AM22" s="17">
        <f>ROUND((AI22+AJ22-AK22)-AL22,2)</f>
        <v/>
      </c>
      <c r="AN22" s="17">
        <f>MAX(0,N($B$13)-(L22+Q22+V22+AA22+AF22+AK22))</f>
        <v/>
      </c>
      <c r="AO22" s="17">
        <f>N22+S22+X22+AC22+AH22+AM22</f>
        <v/>
      </c>
    </row>
    <row r="23">
      <c r="I23" s="16" t="n">
        <v>18</v>
      </c>
      <c r="J23" s="17">
        <f>N22</f>
        <v/>
      </c>
      <c r="K23" s="17">
        <f>J23*N($C$6)/12</f>
        <v/>
      </c>
      <c r="L23" s="17">
        <f>MIN(N($D$6),J23+K23)</f>
        <v/>
      </c>
      <c r="M23" s="17">
        <f>MIN((J23+K23-L23),MAX(0,AN23-(IF(IF($E$7="",99,$E$7)&lt;IF($E$6="",99,$E$6),O23+P23-Q23,0)+IF(IF($E$8="",99,$E$8)&lt;IF($E$6="",99,$E$6),T23+U23-V23,0)+IF(IF($E$9="",99,$E$9)&lt;IF($E$6="",99,$E$6),Y23+Z23-AA23,0)+IF(IF($E$10="",99,$E$10)&lt;IF($E$6="",99,$E$6),AD23+AE23-AF23,0)+IF(IF($E$11="",99,$E$11)&lt;IF($E$6="",99,$E$6),AI23+AJ23-AK23,0))))</f>
        <v/>
      </c>
      <c r="N23" s="17">
        <f>ROUND((J23+K23-L23)-M23,2)</f>
        <v/>
      </c>
      <c r="O23" s="17">
        <f>S22</f>
        <v/>
      </c>
      <c r="P23" s="17">
        <f>O23*N($C$7)/12</f>
        <v/>
      </c>
      <c r="Q23" s="17">
        <f>MIN(N($D$7),O23+P23)</f>
        <v/>
      </c>
      <c r="R23" s="17">
        <f>MIN((O23+P23-Q23),MAX(0,AN23-(IF(IF($E$6="",99,$E$6)&lt;IF($E$7="",99,$E$7),J23+K23-L23,0)+IF(IF($E$8="",99,$E$8)&lt;IF($E$7="",99,$E$7),T23+U23-V23,0)+IF(IF($E$9="",99,$E$9)&lt;IF($E$7="",99,$E$7),Y23+Z23-AA23,0)+IF(IF($E$10="",99,$E$10)&lt;IF($E$7="",99,$E$7),AD23+AE23-AF23,0)+IF(IF($E$11="",99,$E$11)&lt;IF($E$7="",99,$E$7),AI23+AJ23-AK23,0))))</f>
        <v/>
      </c>
      <c r="S23" s="17">
        <f>ROUND((O23+P23-Q23)-R23,2)</f>
        <v/>
      </c>
      <c r="T23" s="17">
        <f>X22</f>
        <v/>
      </c>
      <c r="U23" s="17">
        <f>T23*N($C$8)/12</f>
        <v/>
      </c>
      <c r="V23" s="17">
        <f>MIN(N($D$8),T23+U23)</f>
        <v/>
      </c>
      <c r="W23" s="17">
        <f>MIN((T23+U23-V23),MAX(0,AN23-(IF(IF($E$6="",99,$E$6)&lt;IF($E$8="",99,$E$8),J23+K23-L23,0)+IF(IF($E$7="",99,$E$7)&lt;IF($E$8="",99,$E$8),O23+P23-Q23,0)+IF(IF($E$9="",99,$E$9)&lt;IF($E$8="",99,$E$8),Y23+Z23-AA23,0)+IF(IF($E$10="",99,$E$10)&lt;IF($E$8="",99,$E$8),AD23+AE23-AF23,0)+IF(IF($E$11="",99,$E$11)&lt;IF($E$8="",99,$E$8),AI23+AJ23-AK23,0))))</f>
        <v/>
      </c>
      <c r="X23" s="17">
        <f>ROUND((T23+U23-V23)-W23,2)</f>
        <v/>
      </c>
      <c r="Y23" s="17">
        <f>AC22</f>
        <v/>
      </c>
      <c r="Z23" s="17">
        <f>Y23*N($C$9)/12</f>
        <v/>
      </c>
      <c r="AA23" s="17">
        <f>MIN(N($D$9),Y23+Z23)</f>
        <v/>
      </c>
      <c r="AB23" s="17">
        <f>MIN((Y23+Z23-AA23),MAX(0,AN23-(IF(IF($E$6="",99,$E$6)&lt;IF($E$9="",99,$E$9),J23+K23-L23,0)+IF(IF($E$7="",99,$E$7)&lt;IF($E$9="",99,$E$9),O23+P23-Q23,0)+IF(IF($E$8="",99,$E$8)&lt;IF($E$9="",99,$E$9),T23+U23-V23,0)+IF(IF($E$10="",99,$E$10)&lt;IF($E$9="",99,$E$9),AD23+AE23-AF23,0)+IF(IF($E$11="",99,$E$11)&lt;IF($E$9="",99,$E$9),AI23+AJ23-AK23,0))))</f>
        <v/>
      </c>
      <c r="AC23" s="17">
        <f>ROUND((Y23+Z23-AA23)-AB23,2)</f>
        <v/>
      </c>
      <c r="AD23" s="17">
        <f>AH22</f>
        <v/>
      </c>
      <c r="AE23" s="17">
        <f>AD23*N($C$10)/12</f>
        <v/>
      </c>
      <c r="AF23" s="17">
        <f>MIN(N($D$10),AD23+AE23)</f>
        <v/>
      </c>
      <c r="AG23" s="17">
        <f>MIN((AD23+AE23-AF23),MAX(0,AN23-(IF(IF($E$6="",99,$E$6)&lt;IF($E$10="",99,$E$10),J23+K23-L23,0)+IF(IF($E$7="",99,$E$7)&lt;IF($E$10="",99,$E$10),O23+P23-Q23,0)+IF(IF($E$8="",99,$E$8)&lt;IF($E$10="",99,$E$10),T23+U23-V23,0)+IF(IF($E$9="",99,$E$9)&lt;IF($E$10="",99,$E$10),Y23+Z23-AA23,0)+IF(IF($E$11="",99,$E$11)&lt;IF($E$10="",99,$E$10),AI23+AJ23-AK23,0))))</f>
        <v/>
      </c>
      <c r="AH23" s="17">
        <f>ROUND((AD23+AE23-AF23)-AG23,2)</f>
        <v/>
      </c>
      <c r="AI23" s="17">
        <f>AM22</f>
        <v/>
      </c>
      <c r="AJ23" s="17">
        <f>AI23*N($C$11)/12</f>
        <v/>
      </c>
      <c r="AK23" s="17">
        <f>MIN(N($D$11),AI23+AJ23)</f>
        <v/>
      </c>
      <c r="AL23" s="17">
        <f>MIN((AI23+AJ23-AK23),MAX(0,AN23-(IF(IF($E$6="",99,$E$6)&lt;IF($E$11="",99,$E$11),J23+K23-L23,0)+IF(IF($E$7="",99,$E$7)&lt;IF($E$11="",99,$E$11),O23+P23-Q23,0)+IF(IF($E$8="",99,$E$8)&lt;IF($E$11="",99,$E$11),T23+U23-V23,0)+IF(IF($E$9="",99,$E$9)&lt;IF($E$11="",99,$E$11),Y23+Z23-AA23,0)+IF(IF($E$10="",99,$E$10)&lt;IF($E$11="",99,$E$11),AD23+AE23-AF23,0))))</f>
        <v/>
      </c>
      <c r="AM23" s="17">
        <f>ROUND((AI23+AJ23-AK23)-AL23,2)</f>
        <v/>
      </c>
      <c r="AN23" s="17">
        <f>MAX(0,N($B$13)-(L23+Q23+V23+AA23+AF23+AK23))</f>
        <v/>
      </c>
      <c r="AO23" s="17">
        <f>N23+S23+X23+AC23+AH23+AM23</f>
        <v/>
      </c>
    </row>
    <row r="24">
      <c r="I24" s="16" t="n">
        <v>19</v>
      </c>
      <c r="J24" s="17">
        <f>N23</f>
        <v/>
      </c>
      <c r="K24" s="17">
        <f>J24*N($C$6)/12</f>
        <v/>
      </c>
      <c r="L24" s="17">
        <f>MIN(N($D$6),J24+K24)</f>
        <v/>
      </c>
      <c r="M24" s="17">
        <f>MIN((J24+K24-L24),MAX(0,AN24-(IF(IF($E$7="",99,$E$7)&lt;IF($E$6="",99,$E$6),O24+P24-Q24,0)+IF(IF($E$8="",99,$E$8)&lt;IF($E$6="",99,$E$6),T24+U24-V24,0)+IF(IF($E$9="",99,$E$9)&lt;IF($E$6="",99,$E$6),Y24+Z24-AA24,0)+IF(IF($E$10="",99,$E$10)&lt;IF($E$6="",99,$E$6),AD24+AE24-AF24,0)+IF(IF($E$11="",99,$E$11)&lt;IF($E$6="",99,$E$6),AI24+AJ24-AK24,0))))</f>
        <v/>
      </c>
      <c r="N24" s="17">
        <f>ROUND((J24+K24-L24)-M24,2)</f>
        <v/>
      </c>
      <c r="O24" s="17">
        <f>S23</f>
        <v/>
      </c>
      <c r="P24" s="17">
        <f>O24*N($C$7)/12</f>
        <v/>
      </c>
      <c r="Q24" s="17">
        <f>MIN(N($D$7),O24+P24)</f>
        <v/>
      </c>
      <c r="R24" s="17">
        <f>MIN((O24+P24-Q24),MAX(0,AN24-(IF(IF($E$6="",99,$E$6)&lt;IF($E$7="",99,$E$7),J24+K24-L24,0)+IF(IF($E$8="",99,$E$8)&lt;IF($E$7="",99,$E$7),T24+U24-V24,0)+IF(IF($E$9="",99,$E$9)&lt;IF($E$7="",99,$E$7),Y24+Z24-AA24,0)+IF(IF($E$10="",99,$E$10)&lt;IF($E$7="",99,$E$7),AD24+AE24-AF24,0)+IF(IF($E$11="",99,$E$11)&lt;IF($E$7="",99,$E$7),AI24+AJ24-AK24,0))))</f>
        <v/>
      </c>
      <c r="S24" s="17">
        <f>ROUND((O24+P24-Q24)-R24,2)</f>
        <v/>
      </c>
      <c r="T24" s="17">
        <f>X23</f>
        <v/>
      </c>
      <c r="U24" s="17">
        <f>T24*N($C$8)/12</f>
        <v/>
      </c>
      <c r="V24" s="17">
        <f>MIN(N($D$8),T24+U24)</f>
        <v/>
      </c>
      <c r="W24" s="17">
        <f>MIN((T24+U24-V24),MAX(0,AN24-(IF(IF($E$6="",99,$E$6)&lt;IF($E$8="",99,$E$8),J24+K24-L24,0)+IF(IF($E$7="",99,$E$7)&lt;IF($E$8="",99,$E$8),O24+P24-Q24,0)+IF(IF($E$9="",99,$E$9)&lt;IF($E$8="",99,$E$8),Y24+Z24-AA24,0)+IF(IF($E$10="",99,$E$10)&lt;IF($E$8="",99,$E$8),AD24+AE24-AF24,0)+IF(IF($E$11="",99,$E$11)&lt;IF($E$8="",99,$E$8),AI24+AJ24-AK24,0))))</f>
        <v/>
      </c>
      <c r="X24" s="17">
        <f>ROUND((T24+U24-V24)-W24,2)</f>
        <v/>
      </c>
      <c r="Y24" s="17">
        <f>AC23</f>
        <v/>
      </c>
      <c r="Z24" s="17">
        <f>Y24*N($C$9)/12</f>
        <v/>
      </c>
      <c r="AA24" s="17">
        <f>MIN(N($D$9),Y24+Z24)</f>
        <v/>
      </c>
      <c r="AB24" s="17">
        <f>MIN((Y24+Z24-AA24),MAX(0,AN24-(IF(IF($E$6="",99,$E$6)&lt;IF($E$9="",99,$E$9),J24+K24-L24,0)+IF(IF($E$7="",99,$E$7)&lt;IF($E$9="",99,$E$9),O24+P24-Q24,0)+IF(IF($E$8="",99,$E$8)&lt;IF($E$9="",99,$E$9),T24+U24-V24,0)+IF(IF($E$10="",99,$E$10)&lt;IF($E$9="",99,$E$9),AD24+AE24-AF24,0)+IF(IF($E$11="",99,$E$11)&lt;IF($E$9="",99,$E$9),AI24+AJ24-AK24,0))))</f>
        <v/>
      </c>
      <c r="AC24" s="17">
        <f>ROUND((Y24+Z24-AA24)-AB24,2)</f>
        <v/>
      </c>
      <c r="AD24" s="17">
        <f>AH23</f>
        <v/>
      </c>
      <c r="AE24" s="17">
        <f>AD24*N($C$10)/12</f>
        <v/>
      </c>
      <c r="AF24" s="17">
        <f>MIN(N($D$10),AD24+AE24)</f>
        <v/>
      </c>
      <c r="AG24" s="17">
        <f>MIN((AD24+AE24-AF24),MAX(0,AN24-(IF(IF($E$6="",99,$E$6)&lt;IF($E$10="",99,$E$10),J24+K24-L24,0)+IF(IF($E$7="",99,$E$7)&lt;IF($E$10="",99,$E$10),O24+P24-Q24,0)+IF(IF($E$8="",99,$E$8)&lt;IF($E$10="",99,$E$10),T24+U24-V24,0)+IF(IF($E$9="",99,$E$9)&lt;IF($E$10="",99,$E$10),Y24+Z24-AA24,0)+IF(IF($E$11="",99,$E$11)&lt;IF($E$10="",99,$E$10),AI24+AJ24-AK24,0))))</f>
        <v/>
      </c>
      <c r="AH24" s="17">
        <f>ROUND((AD24+AE24-AF24)-AG24,2)</f>
        <v/>
      </c>
      <c r="AI24" s="17">
        <f>AM23</f>
        <v/>
      </c>
      <c r="AJ24" s="17">
        <f>AI24*N($C$11)/12</f>
        <v/>
      </c>
      <c r="AK24" s="17">
        <f>MIN(N($D$11),AI24+AJ24)</f>
        <v/>
      </c>
      <c r="AL24" s="17">
        <f>MIN((AI24+AJ24-AK24),MAX(0,AN24-(IF(IF($E$6="",99,$E$6)&lt;IF($E$11="",99,$E$11),J24+K24-L24,0)+IF(IF($E$7="",99,$E$7)&lt;IF($E$11="",99,$E$11),O24+P24-Q24,0)+IF(IF($E$8="",99,$E$8)&lt;IF($E$11="",99,$E$11),T24+U24-V24,0)+IF(IF($E$9="",99,$E$9)&lt;IF($E$11="",99,$E$11),Y24+Z24-AA24,0)+IF(IF($E$10="",99,$E$10)&lt;IF($E$11="",99,$E$11),AD24+AE24-AF24,0))))</f>
        <v/>
      </c>
      <c r="AM24" s="17">
        <f>ROUND((AI24+AJ24-AK24)-AL24,2)</f>
        <v/>
      </c>
      <c r="AN24" s="17">
        <f>MAX(0,N($B$13)-(L24+Q24+V24+AA24+AF24+AK24))</f>
        <v/>
      </c>
      <c r="AO24" s="17">
        <f>N24+S24+X24+AC24+AH24+AM24</f>
        <v/>
      </c>
    </row>
    <row r="25">
      <c r="I25" s="16" t="n">
        <v>20</v>
      </c>
      <c r="J25" s="17">
        <f>N24</f>
        <v/>
      </c>
      <c r="K25" s="17">
        <f>J25*N($C$6)/12</f>
        <v/>
      </c>
      <c r="L25" s="17">
        <f>MIN(N($D$6),J25+K25)</f>
        <v/>
      </c>
      <c r="M25" s="17">
        <f>MIN((J25+K25-L25),MAX(0,AN25-(IF(IF($E$7="",99,$E$7)&lt;IF($E$6="",99,$E$6),O25+P25-Q25,0)+IF(IF($E$8="",99,$E$8)&lt;IF($E$6="",99,$E$6),T25+U25-V25,0)+IF(IF($E$9="",99,$E$9)&lt;IF($E$6="",99,$E$6),Y25+Z25-AA25,0)+IF(IF($E$10="",99,$E$10)&lt;IF($E$6="",99,$E$6),AD25+AE25-AF25,0)+IF(IF($E$11="",99,$E$11)&lt;IF($E$6="",99,$E$6),AI25+AJ25-AK25,0))))</f>
        <v/>
      </c>
      <c r="N25" s="17">
        <f>ROUND((J25+K25-L25)-M25,2)</f>
        <v/>
      </c>
      <c r="O25" s="17">
        <f>S24</f>
        <v/>
      </c>
      <c r="P25" s="17">
        <f>O25*N($C$7)/12</f>
        <v/>
      </c>
      <c r="Q25" s="17">
        <f>MIN(N($D$7),O25+P25)</f>
        <v/>
      </c>
      <c r="R25" s="17">
        <f>MIN((O25+P25-Q25),MAX(0,AN25-(IF(IF($E$6="",99,$E$6)&lt;IF($E$7="",99,$E$7),J25+K25-L25,0)+IF(IF($E$8="",99,$E$8)&lt;IF($E$7="",99,$E$7),T25+U25-V25,0)+IF(IF($E$9="",99,$E$9)&lt;IF($E$7="",99,$E$7),Y25+Z25-AA25,0)+IF(IF($E$10="",99,$E$10)&lt;IF($E$7="",99,$E$7),AD25+AE25-AF25,0)+IF(IF($E$11="",99,$E$11)&lt;IF($E$7="",99,$E$7),AI25+AJ25-AK25,0))))</f>
        <v/>
      </c>
      <c r="S25" s="17">
        <f>ROUND((O25+P25-Q25)-R25,2)</f>
        <v/>
      </c>
      <c r="T25" s="17">
        <f>X24</f>
        <v/>
      </c>
      <c r="U25" s="17">
        <f>T25*N($C$8)/12</f>
        <v/>
      </c>
      <c r="V25" s="17">
        <f>MIN(N($D$8),T25+U25)</f>
        <v/>
      </c>
      <c r="W25" s="17">
        <f>MIN((T25+U25-V25),MAX(0,AN25-(IF(IF($E$6="",99,$E$6)&lt;IF($E$8="",99,$E$8),J25+K25-L25,0)+IF(IF($E$7="",99,$E$7)&lt;IF($E$8="",99,$E$8),O25+P25-Q25,0)+IF(IF($E$9="",99,$E$9)&lt;IF($E$8="",99,$E$8),Y25+Z25-AA25,0)+IF(IF($E$10="",99,$E$10)&lt;IF($E$8="",99,$E$8),AD25+AE25-AF25,0)+IF(IF($E$11="",99,$E$11)&lt;IF($E$8="",99,$E$8),AI25+AJ25-AK25,0))))</f>
        <v/>
      </c>
      <c r="X25" s="17">
        <f>ROUND((T25+U25-V25)-W25,2)</f>
        <v/>
      </c>
      <c r="Y25" s="17">
        <f>AC24</f>
        <v/>
      </c>
      <c r="Z25" s="17">
        <f>Y25*N($C$9)/12</f>
        <v/>
      </c>
      <c r="AA25" s="17">
        <f>MIN(N($D$9),Y25+Z25)</f>
        <v/>
      </c>
      <c r="AB25" s="17">
        <f>MIN((Y25+Z25-AA25),MAX(0,AN25-(IF(IF($E$6="",99,$E$6)&lt;IF($E$9="",99,$E$9),J25+K25-L25,0)+IF(IF($E$7="",99,$E$7)&lt;IF($E$9="",99,$E$9),O25+P25-Q25,0)+IF(IF($E$8="",99,$E$8)&lt;IF($E$9="",99,$E$9),T25+U25-V25,0)+IF(IF($E$10="",99,$E$10)&lt;IF($E$9="",99,$E$9),AD25+AE25-AF25,0)+IF(IF($E$11="",99,$E$11)&lt;IF($E$9="",99,$E$9),AI25+AJ25-AK25,0))))</f>
        <v/>
      </c>
      <c r="AC25" s="17">
        <f>ROUND((Y25+Z25-AA25)-AB25,2)</f>
        <v/>
      </c>
      <c r="AD25" s="17">
        <f>AH24</f>
        <v/>
      </c>
      <c r="AE25" s="17">
        <f>AD25*N($C$10)/12</f>
        <v/>
      </c>
      <c r="AF25" s="17">
        <f>MIN(N($D$10),AD25+AE25)</f>
        <v/>
      </c>
      <c r="AG25" s="17">
        <f>MIN((AD25+AE25-AF25),MAX(0,AN25-(IF(IF($E$6="",99,$E$6)&lt;IF($E$10="",99,$E$10),J25+K25-L25,0)+IF(IF($E$7="",99,$E$7)&lt;IF($E$10="",99,$E$10),O25+P25-Q25,0)+IF(IF($E$8="",99,$E$8)&lt;IF($E$10="",99,$E$10),T25+U25-V25,0)+IF(IF($E$9="",99,$E$9)&lt;IF($E$10="",99,$E$10),Y25+Z25-AA25,0)+IF(IF($E$11="",99,$E$11)&lt;IF($E$10="",99,$E$10),AI25+AJ25-AK25,0))))</f>
        <v/>
      </c>
      <c r="AH25" s="17">
        <f>ROUND((AD25+AE25-AF25)-AG25,2)</f>
        <v/>
      </c>
      <c r="AI25" s="17">
        <f>AM24</f>
        <v/>
      </c>
      <c r="AJ25" s="17">
        <f>AI25*N($C$11)/12</f>
        <v/>
      </c>
      <c r="AK25" s="17">
        <f>MIN(N($D$11),AI25+AJ25)</f>
        <v/>
      </c>
      <c r="AL25" s="17">
        <f>MIN((AI25+AJ25-AK25),MAX(0,AN25-(IF(IF($E$6="",99,$E$6)&lt;IF($E$11="",99,$E$11),J25+K25-L25,0)+IF(IF($E$7="",99,$E$7)&lt;IF($E$11="",99,$E$11),O25+P25-Q25,0)+IF(IF($E$8="",99,$E$8)&lt;IF($E$11="",99,$E$11),T25+U25-V25,0)+IF(IF($E$9="",99,$E$9)&lt;IF($E$11="",99,$E$11),Y25+Z25-AA25,0)+IF(IF($E$10="",99,$E$10)&lt;IF($E$11="",99,$E$11),AD25+AE25-AF25,0))))</f>
        <v/>
      </c>
      <c r="AM25" s="17">
        <f>ROUND((AI25+AJ25-AK25)-AL25,2)</f>
        <v/>
      </c>
      <c r="AN25" s="17">
        <f>MAX(0,N($B$13)-(L25+Q25+V25+AA25+AF25+AK25))</f>
        <v/>
      </c>
      <c r="AO25" s="17">
        <f>N25+S25+X25+AC25+AH25+AM25</f>
        <v/>
      </c>
    </row>
    <row r="26">
      <c r="I26" s="16" t="n">
        <v>21</v>
      </c>
      <c r="J26" s="17">
        <f>N25</f>
        <v/>
      </c>
      <c r="K26" s="17">
        <f>J26*N($C$6)/12</f>
        <v/>
      </c>
      <c r="L26" s="17">
        <f>MIN(N($D$6),J26+K26)</f>
        <v/>
      </c>
      <c r="M26" s="17">
        <f>MIN((J26+K26-L26),MAX(0,AN26-(IF(IF($E$7="",99,$E$7)&lt;IF($E$6="",99,$E$6),O26+P26-Q26,0)+IF(IF($E$8="",99,$E$8)&lt;IF($E$6="",99,$E$6),T26+U26-V26,0)+IF(IF($E$9="",99,$E$9)&lt;IF($E$6="",99,$E$6),Y26+Z26-AA26,0)+IF(IF($E$10="",99,$E$10)&lt;IF($E$6="",99,$E$6),AD26+AE26-AF26,0)+IF(IF($E$11="",99,$E$11)&lt;IF($E$6="",99,$E$6),AI26+AJ26-AK26,0))))</f>
        <v/>
      </c>
      <c r="N26" s="17">
        <f>ROUND((J26+K26-L26)-M26,2)</f>
        <v/>
      </c>
      <c r="O26" s="17">
        <f>S25</f>
        <v/>
      </c>
      <c r="P26" s="17">
        <f>O26*N($C$7)/12</f>
        <v/>
      </c>
      <c r="Q26" s="17">
        <f>MIN(N($D$7),O26+P26)</f>
        <v/>
      </c>
      <c r="R26" s="17">
        <f>MIN((O26+P26-Q26),MAX(0,AN26-(IF(IF($E$6="",99,$E$6)&lt;IF($E$7="",99,$E$7),J26+K26-L26,0)+IF(IF($E$8="",99,$E$8)&lt;IF($E$7="",99,$E$7),T26+U26-V26,0)+IF(IF($E$9="",99,$E$9)&lt;IF($E$7="",99,$E$7),Y26+Z26-AA26,0)+IF(IF($E$10="",99,$E$10)&lt;IF($E$7="",99,$E$7),AD26+AE26-AF26,0)+IF(IF($E$11="",99,$E$11)&lt;IF($E$7="",99,$E$7),AI26+AJ26-AK26,0))))</f>
        <v/>
      </c>
      <c r="S26" s="17">
        <f>ROUND((O26+P26-Q26)-R26,2)</f>
        <v/>
      </c>
      <c r="T26" s="17">
        <f>X25</f>
        <v/>
      </c>
      <c r="U26" s="17">
        <f>T26*N($C$8)/12</f>
        <v/>
      </c>
      <c r="V26" s="17">
        <f>MIN(N($D$8),T26+U26)</f>
        <v/>
      </c>
      <c r="W26" s="17">
        <f>MIN((T26+U26-V26),MAX(0,AN26-(IF(IF($E$6="",99,$E$6)&lt;IF($E$8="",99,$E$8),J26+K26-L26,0)+IF(IF($E$7="",99,$E$7)&lt;IF($E$8="",99,$E$8),O26+P26-Q26,0)+IF(IF($E$9="",99,$E$9)&lt;IF($E$8="",99,$E$8),Y26+Z26-AA26,0)+IF(IF($E$10="",99,$E$10)&lt;IF($E$8="",99,$E$8),AD26+AE26-AF26,0)+IF(IF($E$11="",99,$E$11)&lt;IF($E$8="",99,$E$8),AI26+AJ26-AK26,0))))</f>
        <v/>
      </c>
      <c r="X26" s="17">
        <f>ROUND((T26+U26-V26)-W26,2)</f>
        <v/>
      </c>
      <c r="Y26" s="17">
        <f>AC25</f>
        <v/>
      </c>
      <c r="Z26" s="17">
        <f>Y26*N($C$9)/12</f>
        <v/>
      </c>
      <c r="AA26" s="17">
        <f>MIN(N($D$9),Y26+Z26)</f>
        <v/>
      </c>
      <c r="AB26" s="17">
        <f>MIN((Y26+Z26-AA26),MAX(0,AN26-(IF(IF($E$6="",99,$E$6)&lt;IF($E$9="",99,$E$9),J26+K26-L26,0)+IF(IF($E$7="",99,$E$7)&lt;IF($E$9="",99,$E$9),O26+P26-Q26,0)+IF(IF($E$8="",99,$E$8)&lt;IF($E$9="",99,$E$9),T26+U26-V26,0)+IF(IF($E$10="",99,$E$10)&lt;IF($E$9="",99,$E$9),AD26+AE26-AF26,0)+IF(IF($E$11="",99,$E$11)&lt;IF($E$9="",99,$E$9),AI26+AJ26-AK26,0))))</f>
        <v/>
      </c>
      <c r="AC26" s="17">
        <f>ROUND((Y26+Z26-AA26)-AB26,2)</f>
        <v/>
      </c>
      <c r="AD26" s="17">
        <f>AH25</f>
        <v/>
      </c>
      <c r="AE26" s="17">
        <f>AD26*N($C$10)/12</f>
        <v/>
      </c>
      <c r="AF26" s="17">
        <f>MIN(N($D$10),AD26+AE26)</f>
        <v/>
      </c>
      <c r="AG26" s="17">
        <f>MIN((AD26+AE26-AF26),MAX(0,AN26-(IF(IF($E$6="",99,$E$6)&lt;IF($E$10="",99,$E$10),J26+K26-L26,0)+IF(IF($E$7="",99,$E$7)&lt;IF($E$10="",99,$E$10),O26+P26-Q26,0)+IF(IF($E$8="",99,$E$8)&lt;IF($E$10="",99,$E$10),T26+U26-V26,0)+IF(IF($E$9="",99,$E$9)&lt;IF($E$10="",99,$E$10),Y26+Z26-AA26,0)+IF(IF($E$11="",99,$E$11)&lt;IF($E$10="",99,$E$10),AI26+AJ26-AK26,0))))</f>
        <v/>
      </c>
      <c r="AH26" s="17">
        <f>ROUND((AD26+AE26-AF26)-AG26,2)</f>
        <v/>
      </c>
      <c r="AI26" s="17">
        <f>AM25</f>
        <v/>
      </c>
      <c r="AJ26" s="17">
        <f>AI26*N($C$11)/12</f>
        <v/>
      </c>
      <c r="AK26" s="17">
        <f>MIN(N($D$11),AI26+AJ26)</f>
        <v/>
      </c>
      <c r="AL26" s="17">
        <f>MIN((AI26+AJ26-AK26),MAX(0,AN26-(IF(IF($E$6="",99,$E$6)&lt;IF($E$11="",99,$E$11),J26+K26-L26,0)+IF(IF($E$7="",99,$E$7)&lt;IF($E$11="",99,$E$11),O26+P26-Q26,0)+IF(IF($E$8="",99,$E$8)&lt;IF($E$11="",99,$E$11),T26+U26-V26,0)+IF(IF($E$9="",99,$E$9)&lt;IF($E$11="",99,$E$11),Y26+Z26-AA26,0)+IF(IF($E$10="",99,$E$10)&lt;IF($E$11="",99,$E$11),AD26+AE26-AF26,0))))</f>
        <v/>
      </c>
      <c r="AM26" s="17">
        <f>ROUND((AI26+AJ26-AK26)-AL26,2)</f>
        <v/>
      </c>
      <c r="AN26" s="17">
        <f>MAX(0,N($B$13)-(L26+Q26+V26+AA26+AF26+AK26))</f>
        <v/>
      </c>
      <c r="AO26" s="17">
        <f>N26+S26+X26+AC26+AH26+AM26</f>
        <v/>
      </c>
    </row>
    <row r="27">
      <c r="I27" s="16" t="n">
        <v>22</v>
      </c>
      <c r="J27" s="17">
        <f>N26</f>
        <v/>
      </c>
      <c r="K27" s="17">
        <f>J27*N($C$6)/12</f>
        <v/>
      </c>
      <c r="L27" s="17">
        <f>MIN(N($D$6),J27+K27)</f>
        <v/>
      </c>
      <c r="M27" s="17">
        <f>MIN((J27+K27-L27),MAX(0,AN27-(IF(IF($E$7="",99,$E$7)&lt;IF($E$6="",99,$E$6),O27+P27-Q27,0)+IF(IF($E$8="",99,$E$8)&lt;IF($E$6="",99,$E$6),T27+U27-V27,0)+IF(IF($E$9="",99,$E$9)&lt;IF($E$6="",99,$E$6),Y27+Z27-AA27,0)+IF(IF($E$10="",99,$E$10)&lt;IF($E$6="",99,$E$6),AD27+AE27-AF27,0)+IF(IF($E$11="",99,$E$11)&lt;IF($E$6="",99,$E$6),AI27+AJ27-AK27,0))))</f>
        <v/>
      </c>
      <c r="N27" s="17">
        <f>ROUND((J27+K27-L27)-M27,2)</f>
        <v/>
      </c>
      <c r="O27" s="17">
        <f>S26</f>
        <v/>
      </c>
      <c r="P27" s="17">
        <f>O27*N($C$7)/12</f>
        <v/>
      </c>
      <c r="Q27" s="17">
        <f>MIN(N($D$7),O27+P27)</f>
        <v/>
      </c>
      <c r="R27" s="17">
        <f>MIN((O27+P27-Q27),MAX(0,AN27-(IF(IF($E$6="",99,$E$6)&lt;IF($E$7="",99,$E$7),J27+K27-L27,0)+IF(IF($E$8="",99,$E$8)&lt;IF($E$7="",99,$E$7),T27+U27-V27,0)+IF(IF($E$9="",99,$E$9)&lt;IF($E$7="",99,$E$7),Y27+Z27-AA27,0)+IF(IF($E$10="",99,$E$10)&lt;IF($E$7="",99,$E$7),AD27+AE27-AF27,0)+IF(IF($E$11="",99,$E$11)&lt;IF($E$7="",99,$E$7),AI27+AJ27-AK27,0))))</f>
        <v/>
      </c>
      <c r="S27" s="17">
        <f>ROUND((O27+P27-Q27)-R27,2)</f>
        <v/>
      </c>
      <c r="T27" s="17">
        <f>X26</f>
        <v/>
      </c>
      <c r="U27" s="17">
        <f>T27*N($C$8)/12</f>
        <v/>
      </c>
      <c r="V27" s="17">
        <f>MIN(N($D$8),T27+U27)</f>
        <v/>
      </c>
      <c r="W27" s="17">
        <f>MIN((T27+U27-V27),MAX(0,AN27-(IF(IF($E$6="",99,$E$6)&lt;IF($E$8="",99,$E$8),J27+K27-L27,0)+IF(IF($E$7="",99,$E$7)&lt;IF($E$8="",99,$E$8),O27+P27-Q27,0)+IF(IF($E$9="",99,$E$9)&lt;IF($E$8="",99,$E$8),Y27+Z27-AA27,0)+IF(IF($E$10="",99,$E$10)&lt;IF($E$8="",99,$E$8),AD27+AE27-AF27,0)+IF(IF($E$11="",99,$E$11)&lt;IF($E$8="",99,$E$8),AI27+AJ27-AK27,0))))</f>
        <v/>
      </c>
      <c r="X27" s="17">
        <f>ROUND((T27+U27-V27)-W27,2)</f>
        <v/>
      </c>
      <c r="Y27" s="17">
        <f>AC26</f>
        <v/>
      </c>
      <c r="Z27" s="17">
        <f>Y27*N($C$9)/12</f>
        <v/>
      </c>
      <c r="AA27" s="17">
        <f>MIN(N($D$9),Y27+Z27)</f>
        <v/>
      </c>
      <c r="AB27" s="17">
        <f>MIN((Y27+Z27-AA27),MAX(0,AN27-(IF(IF($E$6="",99,$E$6)&lt;IF($E$9="",99,$E$9),J27+K27-L27,0)+IF(IF($E$7="",99,$E$7)&lt;IF($E$9="",99,$E$9),O27+P27-Q27,0)+IF(IF($E$8="",99,$E$8)&lt;IF($E$9="",99,$E$9),T27+U27-V27,0)+IF(IF($E$10="",99,$E$10)&lt;IF($E$9="",99,$E$9),AD27+AE27-AF27,0)+IF(IF($E$11="",99,$E$11)&lt;IF($E$9="",99,$E$9),AI27+AJ27-AK27,0))))</f>
        <v/>
      </c>
      <c r="AC27" s="17">
        <f>ROUND((Y27+Z27-AA27)-AB27,2)</f>
        <v/>
      </c>
      <c r="AD27" s="17">
        <f>AH26</f>
        <v/>
      </c>
      <c r="AE27" s="17">
        <f>AD27*N($C$10)/12</f>
        <v/>
      </c>
      <c r="AF27" s="17">
        <f>MIN(N($D$10),AD27+AE27)</f>
        <v/>
      </c>
      <c r="AG27" s="17">
        <f>MIN((AD27+AE27-AF27),MAX(0,AN27-(IF(IF($E$6="",99,$E$6)&lt;IF($E$10="",99,$E$10),J27+K27-L27,0)+IF(IF($E$7="",99,$E$7)&lt;IF($E$10="",99,$E$10),O27+P27-Q27,0)+IF(IF($E$8="",99,$E$8)&lt;IF($E$10="",99,$E$10),T27+U27-V27,0)+IF(IF($E$9="",99,$E$9)&lt;IF($E$10="",99,$E$10),Y27+Z27-AA27,0)+IF(IF($E$11="",99,$E$11)&lt;IF($E$10="",99,$E$10),AI27+AJ27-AK27,0))))</f>
        <v/>
      </c>
      <c r="AH27" s="17">
        <f>ROUND((AD27+AE27-AF27)-AG27,2)</f>
        <v/>
      </c>
      <c r="AI27" s="17">
        <f>AM26</f>
        <v/>
      </c>
      <c r="AJ27" s="17">
        <f>AI27*N($C$11)/12</f>
        <v/>
      </c>
      <c r="AK27" s="17">
        <f>MIN(N($D$11),AI27+AJ27)</f>
        <v/>
      </c>
      <c r="AL27" s="17">
        <f>MIN((AI27+AJ27-AK27),MAX(0,AN27-(IF(IF($E$6="",99,$E$6)&lt;IF($E$11="",99,$E$11),J27+K27-L27,0)+IF(IF($E$7="",99,$E$7)&lt;IF($E$11="",99,$E$11),O27+P27-Q27,0)+IF(IF($E$8="",99,$E$8)&lt;IF($E$11="",99,$E$11),T27+U27-V27,0)+IF(IF($E$9="",99,$E$9)&lt;IF($E$11="",99,$E$11),Y27+Z27-AA27,0)+IF(IF($E$10="",99,$E$10)&lt;IF($E$11="",99,$E$11),AD27+AE27-AF27,0))))</f>
        <v/>
      </c>
      <c r="AM27" s="17">
        <f>ROUND((AI27+AJ27-AK27)-AL27,2)</f>
        <v/>
      </c>
      <c r="AN27" s="17">
        <f>MAX(0,N($B$13)-(L27+Q27+V27+AA27+AF27+AK27))</f>
        <v/>
      </c>
      <c r="AO27" s="17">
        <f>N27+S27+X27+AC27+AH27+AM27</f>
        <v/>
      </c>
    </row>
    <row r="28">
      <c r="I28" s="16" t="n">
        <v>23</v>
      </c>
      <c r="J28" s="17">
        <f>N27</f>
        <v/>
      </c>
      <c r="K28" s="17">
        <f>J28*N($C$6)/12</f>
        <v/>
      </c>
      <c r="L28" s="17">
        <f>MIN(N($D$6),J28+K28)</f>
        <v/>
      </c>
      <c r="M28" s="17">
        <f>MIN((J28+K28-L28),MAX(0,AN28-(IF(IF($E$7="",99,$E$7)&lt;IF($E$6="",99,$E$6),O28+P28-Q28,0)+IF(IF($E$8="",99,$E$8)&lt;IF($E$6="",99,$E$6),T28+U28-V28,0)+IF(IF($E$9="",99,$E$9)&lt;IF($E$6="",99,$E$6),Y28+Z28-AA28,0)+IF(IF($E$10="",99,$E$10)&lt;IF($E$6="",99,$E$6),AD28+AE28-AF28,0)+IF(IF($E$11="",99,$E$11)&lt;IF($E$6="",99,$E$6),AI28+AJ28-AK28,0))))</f>
        <v/>
      </c>
      <c r="N28" s="17">
        <f>ROUND((J28+K28-L28)-M28,2)</f>
        <v/>
      </c>
      <c r="O28" s="17">
        <f>S27</f>
        <v/>
      </c>
      <c r="P28" s="17">
        <f>O28*N($C$7)/12</f>
        <v/>
      </c>
      <c r="Q28" s="17">
        <f>MIN(N($D$7),O28+P28)</f>
        <v/>
      </c>
      <c r="R28" s="17">
        <f>MIN((O28+P28-Q28),MAX(0,AN28-(IF(IF($E$6="",99,$E$6)&lt;IF($E$7="",99,$E$7),J28+K28-L28,0)+IF(IF($E$8="",99,$E$8)&lt;IF($E$7="",99,$E$7),T28+U28-V28,0)+IF(IF($E$9="",99,$E$9)&lt;IF($E$7="",99,$E$7),Y28+Z28-AA28,0)+IF(IF($E$10="",99,$E$10)&lt;IF($E$7="",99,$E$7),AD28+AE28-AF28,0)+IF(IF($E$11="",99,$E$11)&lt;IF($E$7="",99,$E$7),AI28+AJ28-AK28,0))))</f>
        <v/>
      </c>
      <c r="S28" s="17">
        <f>ROUND((O28+P28-Q28)-R28,2)</f>
        <v/>
      </c>
      <c r="T28" s="17">
        <f>X27</f>
        <v/>
      </c>
      <c r="U28" s="17">
        <f>T28*N($C$8)/12</f>
        <v/>
      </c>
      <c r="V28" s="17">
        <f>MIN(N($D$8),T28+U28)</f>
        <v/>
      </c>
      <c r="W28" s="17">
        <f>MIN((T28+U28-V28),MAX(0,AN28-(IF(IF($E$6="",99,$E$6)&lt;IF($E$8="",99,$E$8),J28+K28-L28,0)+IF(IF($E$7="",99,$E$7)&lt;IF($E$8="",99,$E$8),O28+P28-Q28,0)+IF(IF($E$9="",99,$E$9)&lt;IF($E$8="",99,$E$8),Y28+Z28-AA28,0)+IF(IF($E$10="",99,$E$10)&lt;IF($E$8="",99,$E$8),AD28+AE28-AF28,0)+IF(IF($E$11="",99,$E$11)&lt;IF($E$8="",99,$E$8),AI28+AJ28-AK28,0))))</f>
        <v/>
      </c>
      <c r="X28" s="17">
        <f>ROUND((T28+U28-V28)-W28,2)</f>
        <v/>
      </c>
      <c r="Y28" s="17">
        <f>AC27</f>
        <v/>
      </c>
      <c r="Z28" s="17">
        <f>Y28*N($C$9)/12</f>
        <v/>
      </c>
      <c r="AA28" s="17">
        <f>MIN(N($D$9),Y28+Z28)</f>
        <v/>
      </c>
      <c r="AB28" s="17">
        <f>MIN((Y28+Z28-AA28),MAX(0,AN28-(IF(IF($E$6="",99,$E$6)&lt;IF($E$9="",99,$E$9),J28+K28-L28,0)+IF(IF($E$7="",99,$E$7)&lt;IF($E$9="",99,$E$9),O28+P28-Q28,0)+IF(IF($E$8="",99,$E$8)&lt;IF($E$9="",99,$E$9),T28+U28-V28,0)+IF(IF($E$10="",99,$E$10)&lt;IF($E$9="",99,$E$9),AD28+AE28-AF28,0)+IF(IF($E$11="",99,$E$11)&lt;IF($E$9="",99,$E$9),AI28+AJ28-AK28,0))))</f>
        <v/>
      </c>
      <c r="AC28" s="17">
        <f>ROUND((Y28+Z28-AA28)-AB28,2)</f>
        <v/>
      </c>
      <c r="AD28" s="17">
        <f>AH27</f>
        <v/>
      </c>
      <c r="AE28" s="17">
        <f>AD28*N($C$10)/12</f>
        <v/>
      </c>
      <c r="AF28" s="17">
        <f>MIN(N($D$10),AD28+AE28)</f>
        <v/>
      </c>
      <c r="AG28" s="17">
        <f>MIN((AD28+AE28-AF28),MAX(0,AN28-(IF(IF($E$6="",99,$E$6)&lt;IF($E$10="",99,$E$10),J28+K28-L28,0)+IF(IF($E$7="",99,$E$7)&lt;IF($E$10="",99,$E$10),O28+P28-Q28,0)+IF(IF($E$8="",99,$E$8)&lt;IF($E$10="",99,$E$10),T28+U28-V28,0)+IF(IF($E$9="",99,$E$9)&lt;IF($E$10="",99,$E$10),Y28+Z28-AA28,0)+IF(IF($E$11="",99,$E$11)&lt;IF($E$10="",99,$E$10),AI28+AJ28-AK28,0))))</f>
        <v/>
      </c>
      <c r="AH28" s="17">
        <f>ROUND((AD28+AE28-AF28)-AG28,2)</f>
        <v/>
      </c>
      <c r="AI28" s="17">
        <f>AM27</f>
        <v/>
      </c>
      <c r="AJ28" s="17">
        <f>AI28*N($C$11)/12</f>
        <v/>
      </c>
      <c r="AK28" s="17">
        <f>MIN(N($D$11),AI28+AJ28)</f>
        <v/>
      </c>
      <c r="AL28" s="17">
        <f>MIN((AI28+AJ28-AK28),MAX(0,AN28-(IF(IF($E$6="",99,$E$6)&lt;IF($E$11="",99,$E$11),J28+K28-L28,0)+IF(IF($E$7="",99,$E$7)&lt;IF($E$11="",99,$E$11),O28+P28-Q28,0)+IF(IF($E$8="",99,$E$8)&lt;IF($E$11="",99,$E$11),T28+U28-V28,0)+IF(IF($E$9="",99,$E$9)&lt;IF($E$11="",99,$E$11),Y28+Z28-AA28,0)+IF(IF($E$10="",99,$E$10)&lt;IF($E$11="",99,$E$11),AD28+AE28-AF28,0))))</f>
        <v/>
      </c>
      <c r="AM28" s="17">
        <f>ROUND((AI28+AJ28-AK28)-AL28,2)</f>
        <v/>
      </c>
      <c r="AN28" s="17">
        <f>MAX(0,N($B$13)-(L28+Q28+V28+AA28+AF28+AK28))</f>
        <v/>
      </c>
      <c r="AO28" s="17">
        <f>N28+S28+X28+AC28+AH28+AM28</f>
        <v/>
      </c>
    </row>
    <row r="29">
      <c r="I29" s="16" t="n">
        <v>24</v>
      </c>
      <c r="J29" s="17">
        <f>N28</f>
        <v/>
      </c>
      <c r="K29" s="17">
        <f>J29*N($C$6)/12</f>
        <v/>
      </c>
      <c r="L29" s="17">
        <f>MIN(N($D$6),J29+K29)</f>
        <v/>
      </c>
      <c r="M29" s="17">
        <f>MIN((J29+K29-L29),MAX(0,AN29-(IF(IF($E$7="",99,$E$7)&lt;IF($E$6="",99,$E$6),O29+P29-Q29,0)+IF(IF($E$8="",99,$E$8)&lt;IF($E$6="",99,$E$6),T29+U29-V29,0)+IF(IF($E$9="",99,$E$9)&lt;IF($E$6="",99,$E$6),Y29+Z29-AA29,0)+IF(IF($E$10="",99,$E$10)&lt;IF($E$6="",99,$E$6),AD29+AE29-AF29,0)+IF(IF($E$11="",99,$E$11)&lt;IF($E$6="",99,$E$6),AI29+AJ29-AK29,0))))</f>
        <v/>
      </c>
      <c r="N29" s="17">
        <f>ROUND((J29+K29-L29)-M29,2)</f>
        <v/>
      </c>
      <c r="O29" s="17">
        <f>S28</f>
        <v/>
      </c>
      <c r="P29" s="17">
        <f>O29*N($C$7)/12</f>
        <v/>
      </c>
      <c r="Q29" s="17">
        <f>MIN(N($D$7),O29+P29)</f>
        <v/>
      </c>
      <c r="R29" s="17">
        <f>MIN((O29+P29-Q29),MAX(0,AN29-(IF(IF($E$6="",99,$E$6)&lt;IF($E$7="",99,$E$7),J29+K29-L29,0)+IF(IF($E$8="",99,$E$8)&lt;IF($E$7="",99,$E$7),T29+U29-V29,0)+IF(IF($E$9="",99,$E$9)&lt;IF($E$7="",99,$E$7),Y29+Z29-AA29,0)+IF(IF($E$10="",99,$E$10)&lt;IF($E$7="",99,$E$7),AD29+AE29-AF29,0)+IF(IF($E$11="",99,$E$11)&lt;IF($E$7="",99,$E$7),AI29+AJ29-AK29,0))))</f>
        <v/>
      </c>
      <c r="S29" s="17">
        <f>ROUND((O29+P29-Q29)-R29,2)</f>
        <v/>
      </c>
      <c r="T29" s="17">
        <f>X28</f>
        <v/>
      </c>
      <c r="U29" s="17">
        <f>T29*N($C$8)/12</f>
        <v/>
      </c>
      <c r="V29" s="17">
        <f>MIN(N($D$8),T29+U29)</f>
        <v/>
      </c>
      <c r="W29" s="17">
        <f>MIN((T29+U29-V29),MAX(0,AN29-(IF(IF($E$6="",99,$E$6)&lt;IF($E$8="",99,$E$8),J29+K29-L29,0)+IF(IF($E$7="",99,$E$7)&lt;IF($E$8="",99,$E$8),O29+P29-Q29,0)+IF(IF($E$9="",99,$E$9)&lt;IF($E$8="",99,$E$8),Y29+Z29-AA29,0)+IF(IF($E$10="",99,$E$10)&lt;IF($E$8="",99,$E$8),AD29+AE29-AF29,0)+IF(IF($E$11="",99,$E$11)&lt;IF($E$8="",99,$E$8),AI29+AJ29-AK29,0))))</f>
        <v/>
      </c>
      <c r="X29" s="17">
        <f>ROUND((T29+U29-V29)-W29,2)</f>
        <v/>
      </c>
      <c r="Y29" s="17">
        <f>AC28</f>
        <v/>
      </c>
      <c r="Z29" s="17">
        <f>Y29*N($C$9)/12</f>
        <v/>
      </c>
      <c r="AA29" s="17">
        <f>MIN(N($D$9),Y29+Z29)</f>
        <v/>
      </c>
      <c r="AB29" s="17">
        <f>MIN((Y29+Z29-AA29),MAX(0,AN29-(IF(IF($E$6="",99,$E$6)&lt;IF($E$9="",99,$E$9),J29+K29-L29,0)+IF(IF($E$7="",99,$E$7)&lt;IF($E$9="",99,$E$9),O29+P29-Q29,0)+IF(IF($E$8="",99,$E$8)&lt;IF($E$9="",99,$E$9),T29+U29-V29,0)+IF(IF($E$10="",99,$E$10)&lt;IF($E$9="",99,$E$9),AD29+AE29-AF29,0)+IF(IF($E$11="",99,$E$11)&lt;IF($E$9="",99,$E$9),AI29+AJ29-AK29,0))))</f>
        <v/>
      </c>
      <c r="AC29" s="17">
        <f>ROUND((Y29+Z29-AA29)-AB29,2)</f>
        <v/>
      </c>
      <c r="AD29" s="17">
        <f>AH28</f>
        <v/>
      </c>
      <c r="AE29" s="17">
        <f>AD29*N($C$10)/12</f>
        <v/>
      </c>
      <c r="AF29" s="17">
        <f>MIN(N($D$10),AD29+AE29)</f>
        <v/>
      </c>
      <c r="AG29" s="17">
        <f>MIN((AD29+AE29-AF29),MAX(0,AN29-(IF(IF($E$6="",99,$E$6)&lt;IF($E$10="",99,$E$10),J29+K29-L29,0)+IF(IF($E$7="",99,$E$7)&lt;IF($E$10="",99,$E$10),O29+P29-Q29,0)+IF(IF($E$8="",99,$E$8)&lt;IF($E$10="",99,$E$10),T29+U29-V29,0)+IF(IF($E$9="",99,$E$9)&lt;IF($E$10="",99,$E$10),Y29+Z29-AA29,0)+IF(IF($E$11="",99,$E$11)&lt;IF($E$10="",99,$E$10),AI29+AJ29-AK29,0))))</f>
        <v/>
      </c>
      <c r="AH29" s="17">
        <f>ROUND((AD29+AE29-AF29)-AG29,2)</f>
        <v/>
      </c>
      <c r="AI29" s="17">
        <f>AM28</f>
        <v/>
      </c>
      <c r="AJ29" s="17">
        <f>AI29*N($C$11)/12</f>
        <v/>
      </c>
      <c r="AK29" s="17">
        <f>MIN(N($D$11),AI29+AJ29)</f>
        <v/>
      </c>
      <c r="AL29" s="17">
        <f>MIN((AI29+AJ29-AK29),MAX(0,AN29-(IF(IF($E$6="",99,$E$6)&lt;IF($E$11="",99,$E$11),J29+K29-L29,0)+IF(IF($E$7="",99,$E$7)&lt;IF($E$11="",99,$E$11),O29+P29-Q29,0)+IF(IF($E$8="",99,$E$8)&lt;IF($E$11="",99,$E$11),T29+U29-V29,0)+IF(IF($E$9="",99,$E$9)&lt;IF($E$11="",99,$E$11),Y29+Z29-AA29,0)+IF(IF($E$10="",99,$E$10)&lt;IF($E$11="",99,$E$11),AD29+AE29-AF29,0))))</f>
        <v/>
      </c>
      <c r="AM29" s="17">
        <f>ROUND((AI29+AJ29-AK29)-AL29,2)</f>
        <v/>
      </c>
      <c r="AN29" s="17">
        <f>MAX(0,N($B$13)-(L29+Q29+V29+AA29+AF29+AK29))</f>
        <v/>
      </c>
      <c r="AO29" s="17">
        <f>N29+S29+X29+AC29+AH29+AM29</f>
        <v/>
      </c>
    </row>
    <row r="30">
      <c r="I30" s="16" t="n">
        <v>25</v>
      </c>
      <c r="J30" s="17">
        <f>N29</f>
        <v/>
      </c>
      <c r="K30" s="17">
        <f>J30*N($C$6)/12</f>
        <v/>
      </c>
      <c r="L30" s="17">
        <f>MIN(N($D$6),J30+K30)</f>
        <v/>
      </c>
      <c r="M30" s="17">
        <f>MIN((J30+K30-L30),MAX(0,AN30-(IF(IF($E$7="",99,$E$7)&lt;IF($E$6="",99,$E$6),O30+P30-Q30,0)+IF(IF($E$8="",99,$E$8)&lt;IF($E$6="",99,$E$6),T30+U30-V30,0)+IF(IF($E$9="",99,$E$9)&lt;IF($E$6="",99,$E$6),Y30+Z30-AA30,0)+IF(IF($E$10="",99,$E$10)&lt;IF($E$6="",99,$E$6),AD30+AE30-AF30,0)+IF(IF($E$11="",99,$E$11)&lt;IF($E$6="",99,$E$6),AI30+AJ30-AK30,0))))</f>
        <v/>
      </c>
      <c r="N30" s="17">
        <f>ROUND((J30+K30-L30)-M30,2)</f>
        <v/>
      </c>
      <c r="O30" s="17">
        <f>S29</f>
        <v/>
      </c>
      <c r="P30" s="17">
        <f>O30*N($C$7)/12</f>
        <v/>
      </c>
      <c r="Q30" s="17">
        <f>MIN(N($D$7),O30+P30)</f>
        <v/>
      </c>
      <c r="R30" s="17">
        <f>MIN((O30+P30-Q30),MAX(0,AN30-(IF(IF($E$6="",99,$E$6)&lt;IF($E$7="",99,$E$7),J30+K30-L30,0)+IF(IF($E$8="",99,$E$8)&lt;IF($E$7="",99,$E$7),T30+U30-V30,0)+IF(IF($E$9="",99,$E$9)&lt;IF($E$7="",99,$E$7),Y30+Z30-AA30,0)+IF(IF($E$10="",99,$E$10)&lt;IF($E$7="",99,$E$7),AD30+AE30-AF30,0)+IF(IF($E$11="",99,$E$11)&lt;IF($E$7="",99,$E$7),AI30+AJ30-AK30,0))))</f>
        <v/>
      </c>
      <c r="S30" s="17">
        <f>ROUND((O30+P30-Q30)-R30,2)</f>
        <v/>
      </c>
      <c r="T30" s="17">
        <f>X29</f>
        <v/>
      </c>
      <c r="U30" s="17">
        <f>T30*N($C$8)/12</f>
        <v/>
      </c>
      <c r="V30" s="17">
        <f>MIN(N($D$8),T30+U30)</f>
        <v/>
      </c>
      <c r="W30" s="17">
        <f>MIN((T30+U30-V30),MAX(0,AN30-(IF(IF($E$6="",99,$E$6)&lt;IF($E$8="",99,$E$8),J30+K30-L30,0)+IF(IF($E$7="",99,$E$7)&lt;IF($E$8="",99,$E$8),O30+P30-Q30,0)+IF(IF($E$9="",99,$E$9)&lt;IF($E$8="",99,$E$8),Y30+Z30-AA30,0)+IF(IF($E$10="",99,$E$10)&lt;IF($E$8="",99,$E$8),AD30+AE30-AF30,0)+IF(IF($E$11="",99,$E$11)&lt;IF($E$8="",99,$E$8),AI30+AJ30-AK30,0))))</f>
        <v/>
      </c>
      <c r="X30" s="17">
        <f>ROUND((T30+U30-V30)-W30,2)</f>
        <v/>
      </c>
      <c r="Y30" s="17">
        <f>AC29</f>
        <v/>
      </c>
      <c r="Z30" s="17">
        <f>Y30*N($C$9)/12</f>
        <v/>
      </c>
      <c r="AA30" s="17">
        <f>MIN(N($D$9),Y30+Z30)</f>
        <v/>
      </c>
      <c r="AB30" s="17">
        <f>MIN((Y30+Z30-AA30),MAX(0,AN30-(IF(IF($E$6="",99,$E$6)&lt;IF($E$9="",99,$E$9),J30+K30-L30,0)+IF(IF($E$7="",99,$E$7)&lt;IF($E$9="",99,$E$9),O30+P30-Q30,0)+IF(IF($E$8="",99,$E$8)&lt;IF($E$9="",99,$E$9),T30+U30-V30,0)+IF(IF($E$10="",99,$E$10)&lt;IF($E$9="",99,$E$9),AD30+AE30-AF30,0)+IF(IF($E$11="",99,$E$11)&lt;IF($E$9="",99,$E$9),AI30+AJ30-AK30,0))))</f>
        <v/>
      </c>
      <c r="AC30" s="17">
        <f>ROUND((Y30+Z30-AA30)-AB30,2)</f>
        <v/>
      </c>
      <c r="AD30" s="17">
        <f>AH29</f>
        <v/>
      </c>
      <c r="AE30" s="17">
        <f>AD30*N($C$10)/12</f>
        <v/>
      </c>
      <c r="AF30" s="17">
        <f>MIN(N($D$10),AD30+AE30)</f>
        <v/>
      </c>
      <c r="AG30" s="17">
        <f>MIN((AD30+AE30-AF30),MAX(0,AN30-(IF(IF($E$6="",99,$E$6)&lt;IF($E$10="",99,$E$10),J30+K30-L30,0)+IF(IF($E$7="",99,$E$7)&lt;IF($E$10="",99,$E$10),O30+P30-Q30,0)+IF(IF($E$8="",99,$E$8)&lt;IF($E$10="",99,$E$10),T30+U30-V30,0)+IF(IF($E$9="",99,$E$9)&lt;IF($E$10="",99,$E$10),Y30+Z30-AA30,0)+IF(IF($E$11="",99,$E$11)&lt;IF($E$10="",99,$E$10),AI30+AJ30-AK30,0))))</f>
        <v/>
      </c>
      <c r="AH30" s="17">
        <f>ROUND((AD30+AE30-AF30)-AG30,2)</f>
        <v/>
      </c>
      <c r="AI30" s="17">
        <f>AM29</f>
        <v/>
      </c>
      <c r="AJ30" s="17">
        <f>AI30*N($C$11)/12</f>
        <v/>
      </c>
      <c r="AK30" s="17">
        <f>MIN(N($D$11),AI30+AJ30)</f>
        <v/>
      </c>
      <c r="AL30" s="17">
        <f>MIN((AI30+AJ30-AK30),MAX(0,AN30-(IF(IF($E$6="",99,$E$6)&lt;IF($E$11="",99,$E$11),J30+K30-L30,0)+IF(IF($E$7="",99,$E$7)&lt;IF($E$11="",99,$E$11),O30+P30-Q30,0)+IF(IF($E$8="",99,$E$8)&lt;IF($E$11="",99,$E$11),T30+U30-V30,0)+IF(IF($E$9="",99,$E$9)&lt;IF($E$11="",99,$E$11),Y30+Z30-AA30,0)+IF(IF($E$10="",99,$E$10)&lt;IF($E$11="",99,$E$11),AD30+AE30-AF30,0))))</f>
        <v/>
      </c>
      <c r="AM30" s="17">
        <f>ROUND((AI30+AJ30-AK30)-AL30,2)</f>
        <v/>
      </c>
      <c r="AN30" s="17">
        <f>MAX(0,N($B$13)-(L30+Q30+V30+AA30+AF30+AK30))</f>
        <v/>
      </c>
      <c r="AO30" s="17">
        <f>N30+S30+X30+AC30+AH30+AM30</f>
        <v/>
      </c>
    </row>
    <row r="31">
      <c r="I31" s="16" t="n">
        <v>26</v>
      </c>
      <c r="J31" s="17">
        <f>N30</f>
        <v/>
      </c>
      <c r="K31" s="17">
        <f>J31*N($C$6)/12</f>
        <v/>
      </c>
      <c r="L31" s="17">
        <f>MIN(N($D$6),J31+K31)</f>
        <v/>
      </c>
      <c r="M31" s="17">
        <f>MIN((J31+K31-L31),MAX(0,AN31-(IF(IF($E$7="",99,$E$7)&lt;IF($E$6="",99,$E$6),O31+P31-Q31,0)+IF(IF($E$8="",99,$E$8)&lt;IF($E$6="",99,$E$6),T31+U31-V31,0)+IF(IF($E$9="",99,$E$9)&lt;IF($E$6="",99,$E$6),Y31+Z31-AA31,0)+IF(IF($E$10="",99,$E$10)&lt;IF($E$6="",99,$E$6),AD31+AE31-AF31,0)+IF(IF($E$11="",99,$E$11)&lt;IF($E$6="",99,$E$6),AI31+AJ31-AK31,0))))</f>
        <v/>
      </c>
      <c r="N31" s="17">
        <f>ROUND((J31+K31-L31)-M31,2)</f>
        <v/>
      </c>
      <c r="O31" s="17">
        <f>S30</f>
        <v/>
      </c>
      <c r="P31" s="17">
        <f>O31*N($C$7)/12</f>
        <v/>
      </c>
      <c r="Q31" s="17">
        <f>MIN(N($D$7),O31+P31)</f>
        <v/>
      </c>
      <c r="R31" s="17">
        <f>MIN((O31+P31-Q31),MAX(0,AN31-(IF(IF($E$6="",99,$E$6)&lt;IF($E$7="",99,$E$7),J31+K31-L31,0)+IF(IF($E$8="",99,$E$8)&lt;IF($E$7="",99,$E$7),T31+U31-V31,0)+IF(IF($E$9="",99,$E$9)&lt;IF($E$7="",99,$E$7),Y31+Z31-AA31,0)+IF(IF($E$10="",99,$E$10)&lt;IF($E$7="",99,$E$7),AD31+AE31-AF31,0)+IF(IF($E$11="",99,$E$11)&lt;IF($E$7="",99,$E$7),AI31+AJ31-AK31,0))))</f>
        <v/>
      </c>
      <c r="S31" s="17">
        <f>ROUND((O31+P31-Q31)-R31,2)</f>
        <v/>
      </c>
      <c r="T31" s="17">
        <f>X30</f>
        <v/>
      </c>
      <c r="U31" s="17">
        <f>T31*N($C$8)/12</f>
        <v/>
      </c>
      <c r="V31" s="17">
        <f>MIN(N($D$8),T31+U31)</f>
        <v/>
      </c>
      <c r="W31" s="17">
        <f>MIN((T31+U31-V31),MAX(0,AN31-(IF(IF($E$6="",99,$E$6)&lt;IF($E$8="",99,$E$8),J31+K31-L31,0)+IF(IF($E$7="",99,$E$7)&lt;IF($E$8="",99,$E$8),O31+P31-Q31,0)+IF(IF($E$9="",99,$E$9)&lt;IF($E$8="",99,$E$8),Y31+Z31-AA31,0)+IF(IF($E$10="",99,$E$10)&lt;IF($E$8="",99,$E$8),AD31+AE31-AF31,0)+IF(IF($E$11="",99,$E$11)&lt;IF($E$8="",99,$E$8),AI31+AJ31-AK31,0))))</f>
        <v/>
      </c>
      <c r="X31" s="17">
        <f>ROUND((T31+U31-V31)-W31,2)</f>
        <v/>
      </c>
      <c r="Y31" s="17">
        <f>AC30</f>
        <v/>
      </c>
      <c r="Z31" s="17">
        <f>Y31*N($C$9)/12</f>
        <v/>
      </c>
      <c r="AA31" s="17">
        <f>MIN(N($D$9),Y31+Z31)</f>
        <v/>
      </c>
      <c r="AB31" s="17">
        <f>MIN((Y31+Z31-AA31),MAX(0,AN31-(IF(IF($E$6="",99,$E$6)&lt;IF($E$9="",99,$E$9),J31+K31-L31,0)+IF(IF($E$7="",99,$E$7)&lt;IF($E$9="",99,$E$9),O31+P31-Q31,0)+IF(IF($E$8="",99,$E$8)&lt;IF($E$9="",99,$E$9),T31+U31-V31,0)+IF(IF($E$10="",99,$E$10)&lt;IF($E$9="",99,$E$9),AD31+AE31-AF31,0)+IF(IF($E$11="",99,$E$11)&lt;IF($E$9="",99,$E$9),AI31+AJ31-AK31,0))))</f>
        <v/>
      </c>
      <c r="AC31" s="17">
        <f>ROUND((Y31+Z31-AA31)-AB31,2)</f>
        <v/>
      </c>
      <c r="AD31" s="17">
        <f>AH30</f>
        <v/>
      </c>
      <c r="AE31" s="17">
        <f>AD31*N($C$10)/12</f>
        <v/>
      </c>
      <c r="AF31" s="17">
        <f>MIN(N($D$10),AD31+AE31)</f>
        <v/>
      </c>
      <c r="AG31" s="17">
        <f>MIN((AD31+AE31-AF31),MAX(0,AN31-(IF(IF($E$6="",99,$E$6)&lt;IF($E$10="",99,$E$10),J31+K31-L31,0)+IF(IF($E$7="",99,$E$7)&lt;IF($E$10="",99,$E$10),O31+P31-Q31,0)+IF(IF($E$8="",99,$E$8)&lt;IF($E$10="",99,$E$10),T31+U31-V31,0)+IF(IF($E$9="",99,$E$9)&lt;IF($E$10="",99,$E$10),Y31+Z31-AA31,0)+IF(IF($E$11="",99,$E$11)&lt;IF($E$10="",99,$E$10),AI31+AJ31-AK31,0))))</f>
        <v/>
      </c>
      <c r="AH31" s="17">
        <f>ROUND((AD31+AE31-AF31)-AG31,2)</f>
        <v/>
      </c>
      <c r="AI31" s="17">
        <f>AM30</f>
        <v/>
      </c>
      <c r="AJ31" s="17">
        <f>AI31*N($C$11)/12</f>
        <v/>
      </c>
      <c r="AK31" s="17">
        <f>MIN(N($D$11),AI31+AJ31)</f>
        <v/>
      </c>
      <c r="AL31" s="17">
        <f>MIN((AI31+AJ31-AK31),MAX(0,AN31-(IF(IF($E$6="",99,$E$6)&lt;IF($E$11="",99,$E$11),J31+K31-L31,0)+IF(IF($E$7="",99,$E$7)&lt;IF($E$11="",99,$E$11),O31+P31-Q31,0)+IF(IF($E$8="",99,$E$8)&lt;IF($E$11="",99,$E$11),T31+U31-V31,0)+IF(IF($E$9="",99,$E$9)&lt;IF($E$11="",99,$E$11),Y31+Z31-AA31,0)+IF(IF($E$10="",99,$E$10)&lt;IF($E$11="",99,$E$11),AD31+AE31-AF31,0))))</f>
        <v/>
      </c>
      <c r="AM31" s="17">
        <f>ROUND((AI31+AJ31-AK31)-AL31,2)</f>
        <v/>
      </c>
      <c r="AN31" s="17">
        <f>MAX(0,N($B$13)-(L31+Q31+V31+AA31+AF31+AK31))</f>
        <v/>
      </c>
      <c r="AO31" s="17">
        <f>N31+S31+X31+AC31+AH31+AM31</f>
        <v/>
      </c>
    </row>
    <row r="32">
      <c r="I32" s="16" t="n">
        <v>27</v>
      </c>
      <c r="J32" s="17">
        <f>N31</f>
        <v/>
      </c>
      <c r="K32" s="17">
        <f>J32*N($C$6)/12</f>
        <v/>
      </c>
      <c r="L32" s="17">
        <f>MIN(N($D$6),J32+K32)</f>
        <v/>
      </c>
      <c r="M32" s="17">
        <f>MIN((J32+K32-L32),MAX(0,AN32-(IF(IF($E$7="",99,$E$7)&lt;IF($E$6="",99,$E$6),O32+P32-Q32,0)+IF(IF($E$8="",99,$E$8)&lt;IF($E$6="",99,$E$6),T32+U32-V32,0)+IF(IF($E$9="",99,$E$9)&lt;IF($E$6="",99,$E$6),Y32+Z32-AA32,0)+IF(IF($E$10="",99,$E$10)&lt;IF($E$6="",99,$E$6),AD32+AE32-AF32,0)+IF(IF($E$11="",99,$E$11)&lt;IF($E$6="",99,$E$6),AI32+AJ32-AK32,0))))</f>
        <v/>
      </c>
      <c r="N32" s="17">
        <f>ROUND((J32+K32-L32)-M32,2)</f>
        <v/>
      </c>
      <c r="O32" s="17">
        <f>S31</f>
        <v/>
      </c>
      <c r="P32" s="17">
        <f>O32*N($C$7)/12</f>
        <v/>
      </c>
      <c r="Q32" s="17">
        <f>MIN(N($D$7),O32+P32)</f>
        <v/>
      </c>
      <c r="R32" s="17">
        <f>MIN((O32+P32-Q32),MAX(0,AN32-(IF(IF($E$6="",99,$E$6)&lt;IF($E$7="",99,$E$7),J32+K32-L32,0)+IF(IF($E$8="",99,$E$8)&lt;IF($E$7="",99,$E$7),T32+U32-V32,0)+IF(IF($E$9="",99,$E$9)&lt;IF($E$7="",99,$E$7),Y32+Z32-AA32,0)+IF(IF($E$10="",99,$E$10)&lt;IF($E$7="",99,$E$7),AD32+AE32-AF32,0)+IF(IF($E$11="",99,$E$11)&lt;IF($E$7="",99,$E$7),AI32+AJ32-AK32,0))))</f>
        <v/>
      </c>
      <c r="S32" s="17">
        <f>ROUND((O32+P32-Q32)-R32,2)</f>
        <v/>
      </c>
      <c r="T32" s="17">
        <f>X31</f>
        <v/>
      </c>
      <c r="U32" s="17">
        <f>T32*N($C$8)/12</f>
        <v/>
      </c>
      <c r="V32" s="17">
        <f>MIN(N($D$8),T32+U32)</f>
        <v/>
      </c>
      <c r="W32" s="17">
        <f>MIN((T32+U32-V32),MAX(0,AN32-(IF(IF($E$6="",99,$E$6)&lt;IF($E$8="",99,$E$8),J32+K32-L32,0)+IF(IF($E$7="",99,$E$7)&lt;IF($E$8="",99,$E$8),O32+P32-Q32,0)+IF(IF($E$9="",99,$E$9)&lt;IF($E$8="",99,$E$8),Y32+Z32-AA32,0)+IF(IF($E$10="",99,$E$10)&lt;IF($E$8="",99,$E$8),AD32+AE32-AF32,0)+IF(IF($E$11="",99,$E$11)&lt;IF($E$8="",99,$E$8),AI32+AJ32-AK32,0))))</f>
        <v/>
      </c>
      <c r="X32" s="17">
        <f>ROUND((T32+U32-V32)-W32,2)</f>
        <v/>
      </c>
      <c r="Y32" s="17">
        <f>AC31</f>
        <v/>
      </c>
      <c r="Z32" s="17">
        <f>Y32*N($C$9)/12</f>
        <v/>
      </c>
      <c r="AA32" s="17">
        <f>MIN(N($D$9),Y32+Z32)</f>
        <v/>
      </c>
      <c r="AB32" s="17">
        <f>MIN((Y32+Z32-AA32),MAX(0,AN32-(IF(IF($E$6="",99,$E$6)&lt;IF($E$9="",99,$E$9),J32+K32-L32,0)+IF(IF($E$7="",99,$E$7)&lt;IF($E$9="",99,$E$9),O32+P32-Q32,0)+IF(IF($E$8="",99,$E$8)&lt;IF($E$9="",99,$E$9),T32+U32-V32,0)+IF(IF($E$10="",99,$E$10)&lt;IF($E$9="",99,$E$9),AD32+AE32-AF32,0)+IF(IF($E$11="",99,$E$11)&lt;IF($E$9="",99,$E$9),AI32+AJ32-AK32,0))))</f>
        <v/>
      </c>
      <c r="AC32" s="17">
        <f>ROUND((Y32+Z32-AA32)-AB32,2)</f>
        <v/>
      </c>
      <c r="AD32" s="17">
        <f>AH31</f>
        <v/>
      </c>
      <c r="AE32" s="17">
        <f>AD32*N($C$10)/12</f>
        <v/>
      </c>
      <c r="AF32" s="17">
        <f>MIN(N($D$10),AD32+AE32)</f>
        <v/>
      </c>
      <c r="AG32" s="17">
        <f>MIN((AD32+AE32-AF32),MAX(0,AN32-(IF(IF($E$6="",99,$E$6)&lt;IF($E$10="",99,$E$10),J32+K32-L32,0)+IF(IF($E$7="",99,$E$7)&lt;IF($E$10="",99,$E$10),O32+P32-Q32,0)+IF(IF($E$8="",99,$E$8)&lt;IF($E$10="",99,$E$10),T32+U32-V32,0)+IF(IF($E$9="",99,$E$9)&lt;IF($E$10="",99,$E$10),Y32+Z32-AA32,0)+IF(IF($E$11="",99,$E$11)&lt;IF($E$10="",99,$E$10),AI32+AJ32-AK32,0))))</f>
        <v/>
      </c>
      <c r="AH32" s="17">
        <f>ROUND((AD32+AE32-AF32)-AG32,2)</f>
        <v/>
      </c>
      <c r="AI32" s="17">
        <f>AM31</f>
        <v/>
      </c>
      <c r="AJ32" s="17">
        <f>AI32*N($C$11)/12</f>
        <v/>
      </c>
      <c r="AK32" s="17">
        <f>MIN(N($D$11),AI32+AJ32)</f>
        <v/>
      </c>
      <c r="AL32" s="17">
        <f>MIN((AI32+AJ32-AK32),MAX(0,AN32-(IF(IF($E$6="",99,$E$6)&lt;IF($E$11="",99,$E$11),J32+K32-L32,0)+IF(IF($E$7="",99,$E$7)&lt;IF($E$11="",99,$E$11),O32+P32-Q32,0)+IF(IF($E$8="",99,$E$8)&lt;IF($E$11="",99,$E$11),T32+U32-V32,0)+IF(IF($E$9="",99,$E$9)&lt;IF($E$11="",99,$E$11),Y32+Z32-AA32,0)+IF(IF($E$10="",99,$E$10)&lt;IF($E$11="",99,$E$11),AD32+AE32-AF32,0))))</f>
        <v/>
      </c>
      <c r="AM32" s="17">
        <f>ROUND((AI32+AJ32-AK32)-AL32,2)</f>
        <v/>
      </c>
      <c r="AN32" s="17">
        <f>MAX(0,N($B$13)-(L32+Q32+V32+AA32+AF32+AK32))</f>
        <v/>
      </c>
      <c r="AO32" s="17">
        <f>N32+S32+X32+AC32+AH32+AM32</f>
        <v/>
      </c>
    </row>
    <row r="33">
      <c r="I33" s="16" t="n">
        <v>28</v>
      </c>
      <c r="J33" s="17">
        <f>N32</f>
        <v/>
      </c>
      <c r="K33" s="17">
        <f>J33*N($C$6)/12</f>
        <v/>
      </c>
      <c r="L33" s="17">
        <f>MIN(N($D$6),J33+K33)</f>
        <v/>
      </c>
      <c r="M33" s="17">
        <f>MIN((J33+K33-L33),MAX(0,AN33-(IF(IF($E$7="",99,$E$7)&lt;IF($E$6="",99,$E$6),O33+P33-Q33,0)+IF(IF($E$8="",99,$E$8)&lt;IF($E$6="",99,$E$6),T33+U33-V33,0)+IF(IF($E$9="",99,$E$9)&lt;IF($E$6="",99,$E$6),Y33+Z33-AA33,0)+IF(IF($E$10="",99,$E$10)&lt;IF($E$6="",99,$E$6),AD33+AE33-AF33,0)+IF(IF($E$11="",99,$E$11)&lt;IF($E$6="",99,$E$6),AI33+AJ33-AK33,0))))</f>
        <v/>
      </c>
      <c r="N33" s="17">
        <f>ROUND((J33+K33-L33)-M33,2)</f>
        <v/>
      </c>
      <c r="O33" s="17">
        <f>S32</f>
        <v/>
      </c>
      <c r="P33" s="17">
        <f>O33*N($C$7)/12</f>
        <v/>
      </c>
      <c r="Q33" s="17">
        <f>MIN(N($D$7),O33+P33)</f>
        <v/>
      </c>
      <c r="R33" s="17">
        <f>MIN((O33+P33-Q33),MAX(0,AN33-(IF(IF($E$6="",99,$E$6)&lt;IF($E$7="",99,$E$7),J33+K33-L33,0)+IF(IF($E$8="",99,$E$8)&lt;IF($E$7="",99,$E$7),T33+U33-V33,0)+IF(IF($E$9="",99,$E$9)&lt;IF($E$7="",99,$E$7),Y33+Z33-AA33,0)+IF(IF($E$10="",99,$E$10)&lt;IF($E$7="",99,$E$7),AD33+AE33-AF33,0)+IF(IF($E$11="",99,$E$11)&lt;IF($E$7="",99,$E$7),AI33+AJ33-AK33,0))))</f>
        <v/>
      </c>
      <c r="S33" s="17">
        <f>ROUND((O33+P33-Q33)-R33,2)</f>
        <v/>
      </c>
      <c r="T33" s="17">
        <f>X32</f>
        <v/>
      </c>
      <c r="U33" s="17">
        <f>T33*N($C$8)/12</f>
        <v/>
      </c>
      <c r="V33" s="17">
        <f>MIN(N($D$8),T33+U33)</f>
        <v/>
      </c>
      <c r="W33" s="17">
        <f>MIN((T33+U33-V33),MAX(0,AN33-(IF(IF($E$6="",99,$E$6)&lt;IF($E$8="",99,$E$8),J33+K33-L33,0)+IF(IF($E$7="",99,$E$7)&lt;IF($E$8="",99,$E$8),O33+P33-Q33,0)+IF(IF($E$9="",99,$E$9)&lt;IF($E$8="",99,$E$8),Y33+Z33-AA33,0)+IF(IF($E$10="",99,$E$10)&lt;IF($E$8="",99,$E$8),AD33+AE33-AF33,0)+IF(IF($E$11="",99,$E$11)&lt;IF($E$8="",99,$E$8),AI33+AJ33-AK33,0))))</f>
        <v/>
      </c>
      <c r="X33" s="17">
        <f>ROUND((T33+U33-V33)-W33,2)</f>
        <v/>
      </c>
      <c r="Y33" s="17">
        <f>AC32</f>
        <v/>
      </c>
      <c r="Z33" s="17">
        <f>Y33*N($C$9)/12</f>
        <v/>
      </c>
      <c r="AA33" s="17">
        <f>MIN(N($D$9),Y33+Z33)</f>
        <v/>
      </c>
      <c r="AB33" s="17">
        <f>MIN((Y33+Z33-AA33),MAX(0,AN33-(IF(IF($E$6="",99,$E$6)&lt;IF($E$9="",99,$E$9),J33+K33-L33,0)+IF(IF($E$7="",99,$E$7)&lt;IF($E$9="",99,$E$9),O33+P33-Q33,0)+IF(IF($E$8="",99,$E$8)&lt;IF($E$9="",99,$E$9),T33+U33-V33,0)+IF(IF($E$10="",99,$E$10)&lt;IF($E$9="",99,$E$9),AD33+AE33-AF33,0)+IF(IF($E$11="",99,$E$11)&lt;IF($E$9="",99,$E$9),AI33+AJ33-AK33,0))))</f>
        <v/>
      </c>
      <c r="AC33" s="17">
        <f>ROUND((Y33+Z33-AA33)-AB33,2)</f>
        <v/>
      </c>
      <c r="AD33" s="17">
        <f>AH32</f>
        <v/>
      </c>
      <c r="AE33" s="17">
        <f>AD33*N($C$10)/12</f>
        <v/>
      </c>
      <c r="AF33" s="17">
        <f>MIN(N($D$10),AD33+AE33)</f>
        <v/>
      </c>
      <c r="AG33" s="17">
        <f>MIN((AD33+AE33-AF33),MAX(0,AN33-(IF(IF($E$6="",99,$E$6)&lt;IF($E$10="",99,$E$10),J33+K33-L33,0)+IF(IF($E$7="",99,$E$7)&lt;IF($E$10="",99,$E$10),O33+P33-Q33,0)+IF(IF($E$8="",99,$E$8)&lt;IF($E$10="",99,$E$10),T33+U33-V33,0)+IF(IF($E$9="",99,$E$9)&lt;IF($E$10="",99,$E$10),Y33+Z33-AA33,0)+IF(IF($E$11="",99,$E$11)&lt;IF($E$10="",99,$E$10),AI33+AJ33-AK33,0))))</f>
        <v/>
      </c>
      <c r="AH33" s="17">
        <f>ROUND((AD33+AE33-AF33)-AG33,2)</f>
        <v/>
      </c>
      <c r="AI33" s="17">
        <f>AM32</f>
        <v/>
      </c>
      <c r="AJ33" s="17">
        <f>AI33*N($C$11)/12</f>
        <v/>
      </c>
      <c r="AK33" s="17">
        <f>MIN(N($D$11),AI33+AJ33)</f>
        <v/>
      </c>
      <c r="AL33" s="17">
        <f>MIN((AI33+AJ33-AK33),MAX(0,AN33-(IF(IF($E$6="",99,$E$6)&lt;IF($E$11="",99,$E$11),J33+K33-L33,0)+IF(IF($E$7="",99,$E$7)&lt;IF($E$11="",99,$E$11),O33+P33-Q33,0)+IF(IF($E$8="",99,$E$8)&lt;IF($E$11="",99,$E$11),T33+U33-V33,0)+IF(IF($E$9="",99,$E$9)&lt;IF($E$11="",99,$E$11),Y33+Z33-AA33,0)+IF(IF($E$10="",99,$E$10)&lt;IF($E$11="",99,$E$11),AD33+AE33-AF33,0))))</f>
        <v/>
      </c>
      <c r="AM33" s="17">
        <f>ROUND((AI33+AJ33-AK33)-AL33,2)</f>
        <v/>
      </c>
      <c r="AN33" s="17">
        <f>MAX(0,N($B$13)-(L33+Q33+V33+AA33+AF33+AK33))</f>
        <v/>
      </c>
      <c r="AO33" s="17">
        <f>N33+S33+X33+AC33+AH33+AM33</f>
        <v/>
      </c>
    </row>
    <row r="34">
      <c r="I34" s="16" t="n">
        <v>29</v>
      </c>
      <c r="J34" s="17">
        <f>N33</f>
        <v/>
      </c>
      <c r="K34" s="17">
        <f>J34*N($C$6)/12</f>
        <v/>
      </c>
      <c r="L34" s="17">
        <f>MIN(N($D$6),J34+K34)</f>
        <v/>
      </c>
      <c r="M34" s="17">
        <f>MIN((J34+K34-L34),MAX(0,AN34-(IF(IF($E$7="",99,$E$7)&lt;IF($E$6="",99,$E$6),O34+P34-Q34,0)+IF(IF($E$8="",99,$E$8)&lt;IF($E$6="",99,$E$6),T34+U34-V34,0)+IF(IF($E$9="",99,$E$9)&lt;IF($E$6="",99,$E$6),Y34+Z34-AA34,0)+IF(IF($E$10="",99,$E$10)&lt;IF($E$6="",99,$E$6),AD34+AE34-AF34,0)+IF(IF($E$11="",99,$E$11)&lt;IF($E$6="",99,$E$6),AI34+AJ34-AK34,0))))</f>
        <v/>
      </c>
      <c r="N34" s="17">
        <f>ROUND((J34+K34-L34)-M34,2)</f>
        <v/>
      </c>
      <c r="O34" s="17">
        <f>S33</f>
        <v/>
      </c>
      <c r="P34" s="17">
        <f>O34*N($C$7)/12</f>
        <v/>
      </c>
      <c r="Q34" s="17">
        <f>MIN(N($D$7),O34+P34)</f>
        <v/>
      </c>
      <c r="R34" s="17">
        <f>MIN((O34+P34-Q34),MAX(0,AN34-(IF(IF($E$6="",99,$E$6)&lt;IF($E$7="",99,$E$7),J34+K34-L34,0)+IF(IF($E$8="",99,$E$8)&lt;IF($E$7="",99,$E$7),T34+U34-V34,0)+IF(IF($E$9="",99,$E$9)&lt;IF($E$7="",99,$E$7),Y34+Z34-AA34,0)+IF(IF($E$10="",99,$E$10)&lt;IF($E$7="",99,$E$7),AD34+AE34-AF34,0)+IF(IF($E$11="",99,$E$11)&lt;IF($E$7="",99,$E$7),AI34+AJ34-AK34,0))))</f>
        <v/>
      </c>
      <c r="S34" s="17">
        <f>ROUND((O34+P34-Q34)-R34,2)</f>
        <v/>
      </c>
      <c r="T34" s="17">
        <f>X33</f>
        <v/>
      </c>
      <c r="U34" s="17">
        <f>T34*N($C$8)/12</f>
        <v/>
      </c>
      <c r="V34" s="17">
        <f>MIN(N($D$8),T34+U34)</f>
        <v/>
      </c>
      <c r="W34" s="17">
        <f>MIN((T34+U34-V34),MAX(0,AN34-(IF(IF($E$6="",99,$E$6)&lt;IF($E$8="",99,$E$8),J34+K34-L34,0)+IF(IF($E$7="",99,$E$7)&lt;IF($E$8="",99,$E$8),O34+P34-Q34,0)+IF(IF($E$9="",99,$E$9)&lt;IF($E$8="",99,$E$8),Y34+Z34-AA34,0)+IF(IF($E$10="",99,$E$10)&lt;IF($E$8="",99,$E$8),AD34+AE34-AF34,0)+IF(IF($E$11="",99,$E$11)&lt;IF($E$8="",99,$E$8),AI34+AJ34-AK34,0))))</f>
        <v/>
      </c>
      <c r="X34" s="17">
        <f>ROUND((T34+U34-V34)-W34,2)</f>
        <v/>
      </c>
      <c r="Y34" s="17">
        <f>AC33</f>
        <v/>
      </c>
      <c r="Z34" s="17">
        <f>Y34*N($C$9)/12</f>
        <v/>
      </c>
      <c r="AA34" s="17">
        <f>MIN(N($D$9),Y34+Z34)</f>
        <v/>
      </c>
      <c r="AB34" s="17">
        <f>MIN((Y34+Z34-AA34),MAX(0,AN34-(IF(IF($E$6="",99,$E$6)&lt;IF($E$9="",99,$E$9),J34+K34-L34,0)+IF(IF($E$7="",99,$E$7)&lt;IF($E$9="",99,$E$9),O34+P34-Q34,0)+IF(IF($E$8="",99,$E$8)&lt;IF($E$9="",99,$E$9),T34+U34-V34,0)+IF(IF($E$10="",99,$E$10)&lt;IF($E$9="",99,$E$9),AD34+AE34-AF34,0)+IF(IF($E$11="",99,$E$11)&lt;IF($E$9="",99,$E$9),AI34+AJ34-AK34,0))))</f>
        <v/>
      </c>
      <c r="AC34" s="17">
        <f>ROUND((Y34+Z34-AA34)-AB34,2)</f>
        <v/>
      </c>
      <c r="AD34" s="17">
        <f>AH33</f>
        <v/>
      </c>
      <c r="AE34" s="17">
        <f>AD34*N($C$10)/12</f>
        <v/>
      </c>
      <c r="AF34" s="17">
        <f>MIN(N($D$10),AD34+AE34)</f>
        <v/>
      </c>
      <c r="AG34" s="17">
        <f>MIN((AD34+AE34-AF34),MAX(0,AN34-(IF(IF($E$6="",99,$E$6)&lt;IF($E$10="",99,$E$10),J34+K34-L34,0)+IF(IF($E$7="",99,$E$7)&lt;IF($E$10="",99,$E$10),O34+P34-Q34,0)+IF(IF($E$8="",99,$E$8)&lt;IF($E$10="",99,$E$10),T34+U34-V34,0)+IF(IF($E$9="",99,$E$9)&lt;IF($E$10="",99,$E$10),Y34+Z34-AA34,0)+IF(IF($E$11="",99,$E$11)&lt;IF($E$10="",99,$E$10),AI34+AJ34-AK34,0))))</f>
        <v/>
      </c>
      <c r="AH34" s="17">
        <f>ROUND((AD34+AE34-AF34)-AG34,2)</f>
        <v/>
      </c>
      <c r="AI34" s="17">
        <f>AM33</f>
        <v/>
      </c>
      <c r="AJ34" s="17">
        <f>AI34*N($C$11)/12</f>
        <v/>
      </c>
      <c r="AK34" s="17">
        <f>MIN(N($D$11),AI34+AJ34)</f>
        <v/>
      </c>
      <c r="AL34" s="17">
        <f>MIN((AI34+AJ34-AK34),MAX(0,AN34-(IF(IF($E$6="",99,$E$6)&lt;IF($E$11="",99,$E$11),J34+K34-L34,0)+IF(IF($E$7="",99,$E$7)&lt;IF($E$11="",99,$E$11),O34+P34-Q34,0)+IF(IF($E$8="",99,$E$8)&lt;IF($E$11="",99,$E$11),T34+U34-V34,0)+IF(IF($E$9="",99,$E$9)&lt;IF($E$11="",99,$E$11),Y34+Z34-AA34,0)+IF(IF($E$10="",99,$E$10)&lt;IF($E$11="",99,$E$11),AD34+AE34-AF34,0))))</f>
        <v/>
      </c>
      <c r="AM34" s="17">
        <f>ROUND((AI34+AJ34-AK34)-AL34,2)</f>
        <v/>
      </c>
      <c r="AN34" s="17">
        <f>MAX(0,N($B$13)-(L34+Q34+V34+AA34+AF34+AK34))</f>
        <v/>
      </c>
      <c r="AO34" s="17">
        <f>N34+S34+X34+AC34+AH34+AM34</f>
        <v/>
      </c>
    </row>
    <row r="35">
      <c r="I35" s="16" t="n">
        <v>30</v>
      </c>
      <c r="J35" s="17">
        <f>N34</f>
        <v/>
      </c>
      <c r="K35" s="17">
        <f>J35*N($C$6)/12</f>
        <v/>
      </c>
      <c r="L35" s="17">
        <f>MIN(N($D$6),J35+K35)</f>
        <v/>
      </c>
      <c r="M35" s="17">
        <f>MIN((J35+K35-L35),MAX(0,AN35-(IF(IF($E$7="",99,$E$7)&lt;IF($E$6="",99,$E$6),O35+P35-Q35,0)+IF(IF($E$8="",99,$E$8)&lt;IF($E$6="",99,$E$6),T35+U35-V35,0)+IF(IF($E$9="",99,$E$9)&lt;IF($E$6="",99,$E$6),Y35+Z35-AA35,0)+IF(IF($E$10="",99,$E$10)&lt;IF($E$6="",99,$E$6),AD35+AE35-AF35,0)+IF(IF($E$11="",99,$E$11)&lt;IF($E$6="",99,$E$6),AI35+AJ35-AK35,0))))</f>
        <v/>
      </c>
      <c r="N35" s="17">
        <f>ROUND((J35+K35-L35)-M35,2)</f>
        <v/>
      </c>
      <c r="O35" s="17">
        <f>S34</f>
        <v/>
      </c>
      <c r="P35" s="17">
        <f>O35*N($C$7)/12</f>
        <v/>
      </c>
      <c r="Q35" s="17">
        <f>MIN(N($D$7),O35+P35)</f>
        <v/>
      </c>
      <c r="R35" s="17">
        <f>MIN((O35+P35-Q35),MAX(0,AN35-(IF(IF($E$6="",99,$E$6)&lt;IF($E$7="",99,$E$7),J35+K35-L35,0)+IF(IF($E$8="",99,$E$8)&lt;IF($E$7="",99,$E$7),T35+U35-V35,0)+IF(IF($E$9="",99,$E$9)&lt;IF($E$7="",99,$E$7),Y35+Z35-AA35,0)+IF(IF($E$10="",99,$E$10)&lt;IF($E$7="",99,$E$7),AD35+AE35-AF35,0)+IF(IF($E$11="",99,$E$11)&lt;IF($E$7="",99,$E$7),AI35+AJ35-AK35,0))))</f>
        <v/>
      </c>
      <c r="S35" s="17">
        <f>ROUND((O35+P35-Q35)-R35,2)</f>
        <v/>
      </c>
      <c r="T35" s="17">
        <f>X34</f>
        <v/>
      </c>
      <c r="U35" s="17">
        <f>T35*N($C$8)/12</f>
        <v/>
      </c>
      <c r="V35" s="17">
        <f>MIN(N($D$8),T35+U35)</f>
        <v/>
      </c>
      <c r="W35" s="17">
        <f>MIN((T35+U35-V35),MAX(0,AN35-(IF(IF($E$6="",99,$E$6)&lt;IF($E$8="",99,$E$8),J35+K35-L35,0)+IF(IF($E$7="",99,$E$7)&lt;IF($E$8="",99,$E$8),O35+P35-Q35,0)+IF(IF($E$9="",99,$E$9)&lt;IF($E$8="",99,$E$8),Y35+Z35-AA35,0)+IF(IF($E$10="",99,$E$10)&lt;IF($E$8="",99,$E$8),AD35+AE35-AF35,0)+IF(IF($E$11="",99,$E$11)&lt;IF($E$8="",99,$E$8),AI35+AJ35-AK35,0))))</f>
        <v/>
      </c>
      <c r="X35" s="17">
        <f>ROUND((T35+U35-V35)-W35,2)</f>
        <v/>
      </c>
      <c r="Y35" s="17">
        <f>AC34</f>
        <v/>
      </c>
      <c r="Z35" s="17">
        <f>Y35*N($C$9)/12</f>
        <v/>
      </c>
      <c r="AA35" s="17">
        <f>MIN(N($D$9),Y35+Z35)</f>
        <v/>
      </c>
      <c r="AB35" s="17">
        <f>MIN((Y35+Z35-AA35),MAX(0,AN35-(IF(IF($E$6="",99,$E$6)&lt;IF($E$9="",99,$E$9),J35+K35-L35,0)+IF(IF($E$7="",99,$E$7)&lt;IF($E$9="",99,$E$9),O35+P35-Q35,0)+IF(IF($E$8="",99,$E$8)&lt;IF($E$9="",99,$E$9),T35+U35-V35,0)+IF(IF($E$10="",99,$E$10)&lt;IF($E$9="",99,$E$9),AD35+AE35-AF35,0)+IF(IF($E$11="",99,$E$11)&lt;IF($E$9="",99,$E$9),AI35+AJ35-AK35,0))))</f>
        <v/>
      </c>
      <c r="AC35" s="17">
        <f>ROUND((Y35+Z35-AA35)-AB35,2)</f>
        <v/>
      </c>
      <c r="AD35" s="17">
        <f>AH34</f>
        <v/>
      </c>
      <c r="AE35" s="17">
        <f>AD35*N($C$10)/12</f>
        <v/>
      </c>
      <c r="AF35" s="17">
        <f>MIN(N($D$10),AD35+AE35)</f>
        <v/>
      </c>
      <c r="AG35" s="17">
        <f>MIN((AD35+AE35-AF35),MAX(0,AN35-(IF(IF($E$6="",99,$E$6)&lt;IF($E$10="",99,$E$10),J35+K35-L35,0)+IF(IF($E$7="",99,$E$7)&lt;IF($E$10="",99,$E$10),O35+P35-Q35,0)+IF(IF($E$8="",99,$E$8)&lt;IF($E$10="",99,$E$10),T35+U35-V35,0)+IF(IF($E$9="",99,$E$9)&lt;IF($E$10="",99,$E$10),Y35+Z35-AA35,0)+IF(IF($E$11="",99,$E$11)&lt;IF($E$10="",99,$E$10),AI35+AJ35-AK35,0))))</f>
        <v/>
      </c>
      <c r="AH35" s="17">
        <f>ROUND((AD35+AE35-AF35)-AG35,2)</f>
        <v/>
      </c>
      <c r="AI35" s="17">
        <f>AM34</f>
        <v/>
      </c>
      <c r="AJ35" s="17">
        <f>AI35*N($C$11)/12</f>
        <v/>
      </c>
      <c r="AK35" s="17">
        <f>MIN(N($D$11),AI35+AJ35)</f>
        <v/>
      </c>
      <c r="AL35" s="17">
        <f>MIN((AI35+AJ35-AK35),MAX(0,AN35-(IF(IF($E$6="",99,$E$6)&lt;IF($E$11="",99,$E$11),J35+K35-L35,0)+IF(IF($E$7="",99,$E$7)&lt;IF($E$11="",99,$E$11),O35+P35-Q35,0)+IF(IF($E$8="",99,$E$8)&lt;IF($E$11="",99,$E$11),T35+U35-V35,0)+IF(IF($E$9="",99,$E$9)&lt;IF($E$11="",99,$E$11),Y35+Z35-AA35,0)+IF(IF($E$10="",99,$E$10)&lt;IF($E$11="",99,$E$11),AD35+AE35-AF35,0))))</f>
        <v/>
      </c>
      <c r="AM35" s="17">
        <f>ROUND((AI35+AJ35-AK35)-AL35,2)</f>
        <v/>
      </c>
      <c r="AN35" s="17">
        <f>MAX(0,N($B$13)-(L35+Q35+V35+AA35+AF35+AK35))</f>
        <v/>
      </c>
      <c r="AO35" s="17">
        <f>N35+S35+X35+AC35+AH35+AM35</f>
        <v/>
      </c>
    </row>
    <row r="36">
      <c r="I36" s="16" t="n">
        <v>31</v>
      </c>
      <c r="J36" s="17">
        <f>N35</f>
        <v/>
      </c>
      <c r="K36" s="17">
        <f>J36*N($C$6)/12</f>
        <v/>
      </c>
      <c r="L36" s="17">
        <f>MIN(N($D$6),J36+K36)</f>
        <v/>
      </c>
      <c r="M36" s="17">
        <f>MIN((J36+K36-L36),MAX(0,AN36-(IF(IF($E$7="",99,$E$7)&lt;IF($E$6="",99,$E$6),O36+P36-Q36,0)+IF(IF($E$8="",99,$E$8)&lt;IF($E$6="",99,$E$6),T36+U36-V36,0)+IF(IF($E$9="",99,$E$9)&lt;IF($E$6="",99,$E$6),Y36+Z36-AA36,0)+IF(IF($E$10="",99,$E$10)&lt;IF($E$6="",99,$E$6),AD36+AE36-AF36,0)+IF(IF($E$11="",99,$E$11)&lt;IF($E$6="",99,$E$6),AI36+AJ36-AK36,0))))</f>
        <v/>
      </c>
      <c r="N36" s="17">
        <f>ROUND((J36+K36-L36)-M36,2)</f>
        <v/>
      </c>
      <c r="O36" s="17">
        <f>S35</f>
        <v/>
      </c>
      <c r="P36" s="17">
        <f>O36*N($C$7)/12</f>
        <v/>
      </c>
      <c r="Q36" s="17">
        <f>MIN(N($D$7),O36+P36)</f>
        <v/>
      </c>
      <c r="R36" s="17">
        <f>MIN((O36+P36-Q36),MAX(0,AN36-(IF(IF($E$6="",99,$E$6)&lt;IF($E$7="",99,$E$7),J36+K36-L36,0)+IF(IF($E$8="",99,$E$8)&lt;IF($E$7="",99,$E$7),T36+U36-V36,0)+IF(IF($E$9="",99,$E$9)&lt;IF($E$7="",99,$E$7),Y36+Z36-AA36,0)+IF(IF($E$10="",99,$E$10)&lt;IF($E$7="",99,$E$7),AD36+AE36-AF36,0)+IF(IF($E$11="",99,$E$11)&lt;IF($E$7="",99,$E$7),AI36+AJ36-AK36,0))))</f>
        <v/>
      </c>
      <c r="S36" s="17">
        <f>ROUND((O36+P36-Q36)-R36,2)</f>
        <v/>
      </c>
      <c r="T36" s="17">
        <f>X35</f>
        <v/>
      </c>
      <c r="U36" s="17">
        <f>T36*N($C$8)/12</f>
        <v/>
      </c>
      <c r="V36" s="17">
        <f>MIN(N($D$8),T36+U36)</f>
        <v/>
      </c>
      <c r="W36" s="17">
        <f>MIN((T36+U36-V36),MAX(0,AN36-(IF(IF($E$6="",99,$E$6)&lt;IF($E$8="",99,$E$8),J36+K36-L36,0)+IF(IF($E$7="",99,$E$7)&lt;IF($E$8="",99,$E$8),O36+P36-Q36,0)+IF(IF($E$9="",99,$E$9)&lt;IF($E$8="",99,$E$8),Y36+Z36-AA36,0)+IF(IF($E$10="",99,$E$10)&lt;IF($E$8="",99,$E$8),AD36+AE36-AF36,0)+IF(IF($E$11="",99,$E$11)&lt;IF($E$8="",99,$E$8),AI36+AJ36-AK36,0))))</f>
        <v/>
      </c>
      <c r="X36" s="17">
        <f>ROUND((T36+U36-V36)-W36,2)</f>
        <v/>
      </c>
      <c r="Y36" s="17">
        <f>AC35</f>
        <v/>
      </c>
      <c r="Z36" s="17">
        <f>Y36*N($C$9)/12</f>
        <v/>
      </c>
      <c r="AA36" s="17">
        <f>MIN(N($D$9),Y36+Z36)</f>
        <v/>
      </c>
      <c r="AB36" s="17">
        <f>MIN((Y36+Z36-AA36),MAX(0,AN36-(IF(IF($E$6="",99,$E$6)&lt;IF($E$9="",99,$E$9),J36+K36-L36,0)+IF(IF($E$7="",99,$E$7)&lt;IF($E$9="",99,$E$9),O36+P36-Q36,0)+IF(IF($E$8="",99,$E$8)&lt;IF($E$9="",99,$E$9),T36+U36-V36,0)+IF(IF($E$10="",99,$E$10)&lt;IF($E$9="",99,$E$9),AD36+AE36-AF36,0)+IF(IF($E$11="",99,$E$11)&lt;IF($E$9="",99,$E$9),AI36+AJ36-AK36,0))))</f>
        <v/>
      </c>
      <c r="AC36" s="17">
        <f>ROUND((Y36+Z36-AA36)-AB36,2)</f>
        <v/>
      </c>
      <c r="AD36" s="17">
        <f>AH35</f>
        <v/>
      </c>
      <c r="AE36" s="17">
        <f>AD36*N($C$10)/12</f>
        <v/>
      </c>
      <c r="AF36" s="17">
        <f>MIN(N($D$10),AD36+AE36)</f>
        <v/>
      </c>
      <c r="AG36" s="17">
        <f>MIN((AD36+AE36-AF36),MAX(0,AN36-(IF(IF($E$6="",99,$E$6)&lt;IF($E$10="",99,$E$10),J36+K36-L36,0)+IF(IF($E$7="",99,$E$7)&lt;IF($E$10="",99,$E$10),O36+P36-Q36,0)+IF(IF($E$8="",99,$E$8)&lt;IF($E$10="",99,$E$10),T36+U36-V36,0)+IF(IF($E$9="",99,$E$9)&lt;IF($E$10="",99,$E$10),Y36+Z36-AA36,0)+IF(IF($E$11="",99,$E$11)&lt;IF($E$10="",99,$E$10),AI36+AJ36-AK36,0))))</f>
        <v/>
      </c>
      <c r="AH36" s="17">
        <f>ROUND((AD36+AE36-AF36)-AG36,2)</f>
        <v/>
      </c>
      <c r="AI36" s="17">
        <f>AM35</f>
        <v/>
      </c>
      <c r="AJ36" s="17">
        <f>AI36*N($C$11)/12</f>
        <v/>
      </c>
      <c r="AK36" s="17">
        <f>MIN(N($D$11),AI36+AJ36)</f>
        <v/>
      </c>
      <c r="AL36" s="17">
        <f>MIN((AI36+AJ36-AK36),MAX(0,AN36-(IF(IF($E$6="",99,$E$6)&lt;IF($E$11="",99,$E$11),J36+K36-L36,0)+IF(IF($E$7="",99,$E$7)&lt;IF($E$11="",99,$E$11),O36+P36-Q36,0)+IF(IF($E$8="",99,$E$8)&lt;IF($E$11="",99,$E$11),T36+U36-V36,0)+IF(IF($E$9="",99,$E$9)&lt;IF($E$11="",99,$E$11),Y36+Z36-AA36,0)+IF(IF($E$10="",99,$E$10)&lt;IF($E$11="",99,$E$11),AD36+AE36-AF36,0))))</f>
        <v/>
      </c>
      <c r="AM36" s="17">
        <f>ROUND((AI36+AJ36-AK36)-AL36,2)</f>
        <v/>
      </c>
      <c r="AN36" s="17">
        <f>MAX(0,N($B$13)-(L36+Q36+V36+AA36+AF36+AK36))</f>
        <v/>
      </c>
      <c r="AO36" s="17">
        <f>N36+S36+X36+AC36+AH36+AM36</f>
        <v/>
      </c>
    </row>
    <row r="37">
      <c r="I37" s="16" t="n">
        <v>32</v>
      </c>
      <c r="J37" s="17">
        <f>N36</f>
        <v/>
      </c>
      <c r="K37" s="17">
        <f>J37*N($C$6)/12</f>
        <v/>
      </c>
      <c r="L37" s="17">
        <f>MIN(N($D$6),J37+K37)</f>
        <v/>
      </c>
      <c r="M37" s="17">
        <f>MIN((J37+K37-L37),MAX(0,AN37-(IF(IF($E$7="",99,$E$7)&lt;IF($E$6="",99,$E$6),O37+P37-Q37,0)+IF(IF($E$8="",99,$E$8)&lt;IF($E$6="",99,$E$6),T37+U37-V37,0)+IF(IF($E$9="",99,$E$9)&lt;IF($E$6="",99,$E$6),Y37+Z37-AA37,0)+IF(IF($E$10="",99,$E$10)&lt;IF($E$6="",99,$E$6),AD37+AE37-AF37,0)+IF(IF($E$11="",99,$E$11)&lt;IF($E$6="",99,$E$6),AI37+AJ37-AK37,0))))</f>
        <v/>
      </c>
      <c r="N37" s="17">
        <f>ROUND((J37+K37-L37)-M37,2)</f>
        <v/>
      </c>
      <c r="O37" s="17">
        <f>S36</f>
        <v/>
      </c>
      <c r="P37" s="17">
        <f>O37*N($C$7)/12</f>
        <v/>
      </c>
      <c r="Q37" s="17">
        <f>MIN(N($D$7),O37+P37)</f>
        <v/>
      </c>
      <c r="R37" s="17">
        <f>MIN((O37+P37-Q37),MAX(0,AN37-(IF(IF($E$6="",99,$E$6)&lt;IF($E$7="",99,$E$7),J37+K37-L37,0)+IF(IF($E$8="",99,$E$8)&lt;IF($E$7="",99,$E$7),T37+U37-V37,0)+IF(IF($E$9="",99,$E$9)&lt;IF($E$7="",99,$E$7),Y37+Z37-AA37,0)+IF(IF($E$10="",99,$E$10)&lt;IF($E$7="",99,$E$7),AD37+AE37-AF37,0)+IF(IF($E$11="",99,$E$11)&lt;IF($E$7="",99,$E$7),AI37+AJ37-AK37,0))))</f>
        <v/>
      </c>
      <c r="S37" s="17">
        <f>ROUND((O37+P37-Q37)-R37,2)</f>
        <v/>
      </c>
      <c r="T37" s="17">
        <f>X36</f>
        <v/>
      </c>
      <c r="U37" s="17">
        <f>T37*N($C$8)/12</f>
        <v/>
      </c>
      <c r="V37" s="17">
        <f>MIN(N($D$8),T37+U37)</f>
        <v/>
      </c>
      <c r="W37" s="17">
        <f>MIN((T37+U37-V37),MAX(0,AN37-(IF(IF($E$6="",99,$E$6)&lt;IF($E$8="",99,$E$8),J37+K37-L37,0)+IF(IF($E$7="",99,$E$7)&lt;IF($E$8="",99,$E$8),O37+P37-Q37,0)+IF(IF($E$9="",99,$E$9)&lt;IF($E$8="",99,$E$8),Y37+Z37-AA37,0)+IF(IF($E$10="",99,$E$10)&lt;IF($E$8="",99,$E$8),AD37+AE37-AF37,0)+IF(IF($E$11="",99,$E$11)&lt;IF($E$8="",99,$E$8),AI37+AJ37-AK37,0))))</f>
        <v/>
      </c>
      <c r="X37" s="17">
        <f>ROUND((T37+U37-V37)-W37,2)</f>
        <v/>
      </c>
      <c r="Y37" s="17">
        <f>AC36</f>
        <v/>
      </c>
      <c r="Z37" s="17">
        <f>Y37*N($C$9)/12</f>
        <v/>
      </c>
      <c r="AA37" s="17">
        <f>MIN(N($D$9),Y37+Z37)</f>
        <v/>
      </c>
      <c r="AB37" s="17">
        <f>MIN((Y37+Z37-AA37),MAX(0,AN37-(IF(IF($E$6="",99,$E$6)&lt;IF($E$9="",99,$E$9),J37+K37-L37,0)+IF(IF($E$7="",99,$E$7)&lt;IF($E$9="",99,$E$9),O37+P37-Q37,0)+IF(IF($E$8="",99,$E$8)&lt;IF($E$9="",99,$E$9),T37+U37-V37,0)+IF(IF($E$10="",99,$E$10)&lt;IF($E$9="",99,$E$9),AD37+AE37-AF37,0)+IF(IF($E$11="",99,$E$11)&lt;IF($E$9="",99,$E$9),AI37+AJ37-AK37,0))))</f>
        <v/>
      </c>
      <c r="AC37" s="17">
        <f>ROUND((Y37+Z37-AA37)-AB37,2)</f>
        <v/>
      </c>
      <c r="AD37" s="17">
        <f>AH36</f>
        <v/>
      </c>
      <c r="AE37" s="17">
        <f>AD37*N($C$10)/12</f>
        <v/>
      </c>
      <c r="AF37" s="17">
        <f>MIN(N($D$10),AD37+AE37)</f>
        <v/>
      </c>
      <c r="AG37" s="17">
        <f>MIN((AD37+AE37-AF37),MAX(0,AN37-(IF(IF($E$6="",99,$E$6)&lt;IF($E$10="",99,$E$10),J37+K37-L37,0)+IF(IF($E$7="",99,$E$7)&lt;IF($E$10="",99,$E$10),O37+P37-Q37,0)+IF(IF($E$8="",99,$E$8)&lt;IF($E$10="",99,$E$10),T37+U37-V37,0)+IF(IF($E$9="",99,$E$9)&lt;IF($E$10="",99,$E$10),Y37+Z37-AA37,0)+IF(IF($E$11="",99,$E$11)&lt;IF($E$10="",99,$E$10),AI37+AJ37-AK37,0))))</f>
        <v/>
      </c>
      <c r="AH37" s="17">
        <f>ROUND((AD37+AE37-AF37)-AG37,2)</f>
        <v/>
      </c>
      <c r="AI37" s="17">
        <f>AM36</f>
        <v/>
      </c>
      <c r="AJ37" s="17">
        <f>AI37*N($C$11)/12</f>
        <v/>
      </c>
      <c r="AK37" s="17">
        <f>MIN(N($D$11),AI37+AJ37)</f>
        <v/>
      </c>
      <c r="AL37" s="17">
        <f>MIN((AI37+AJ37-AK37),MAX(0,AN37-(IF(IF($E$6="",99,$E$6)&lt;IF($E$11="",99,$E$11),J37+K37-L37,0)+IF(IF($E$7="",99,$E$7)&lt;IF($E$11="",99,$E$11),O37+P37-Q37,0)+IF(IF($E$8="",99,$E$8)&lt;IF($E$11="",99,$E$11),T37+U37-V37,0)+IF(IF($E$9="",99,$E$9)&lt;IF($E$11="",99,$E$11),Y37+Z37-AA37,0)+IF(IF($E$10="",99,$E$10)&lt;IF($E$11="",99,$E$11),AD37+AE37-AF37,0))))</f>
        <v/>
      </c>
      <c r="AM37" s="17">
        <f>ROUND((AI37+AJ37-AK37)-AL37,2)</f>
        <v/>
      </c>
      <c r="AN37" s="17">
        <f>MAX(0,N($B$13)-(L37+Q37+V37+AA37+AF37+AK37))</f>
        <v/>
      </c>
      <c r="AO37" s="17">
        <f>N37+S37+X37+AC37+AH37+AM37</f>
        <v/>
      </c>
    </row>
    <row r="38">
      <c r="I38" s="16" t="n">
        <v>33</v>
      </c>
      <c r="J38" s="17">
        <f>N37</f>
        <v/>
      </c>
      <c r="K38" s="17">
        <f>J38*N($C$6)/12</f>
        <v/>
      </c>
      <c r="L38" s="17">
        <f>MIN(N($D$6),J38+K38)</f>
        <v/>
      </c>
      <c r="M38" s="17">
        <f>MIN((J38+K38-L38),MAX(0,AN38-(IF(IF($E$7="",99,$E$7)&lt;IF($E$6="",99,$E$6),O38+P38-Q38,0)+IF(IF($E$8="",99,$E$8)&lt;IF($E$6="",99,$E$6),T38+U38-V38,0)+IF(IF($E$9="",99,$E$9)&lt;IF($E$6="",99,$E$6),Y38+Z38-AA38,0)+IF(IF($E$10="",99,$E$10)&lt;IF($E$6="",99,$E$6),AD38+AE38-AF38,0)+IF(IF($E$11="",99,$E$11)&lt;IF($E$6="",99,$E$6),AI38+AJ38-AK38,0))))</f>
        <v/>
      </c>
      <c r="N38" s="17">
        <f>ROUND((J38+K38-L38)-M38,2)</f>
        <v/>
      </c>
      <c r="O38" s="17">
        <f>S37</f>
        <v/>
      </c>
      <c r="P38" s="17">
        <f>O38*N($C$7)/12</f>
        <v/>
      </c>
      <c r="Q38" s="17">
        <f>MIN(N($D$7),O38+P38)</f>
        <v/>
      </c>
      <c r="R38" s="17">
        <f>MIN((O38+P38-Q38),MAX(0,AN38-(IF(IF($E$6="",99,$E$6)&lt;IF($E$7="",99,$E$7),J38+K38-L38,0)+IF(IF($E$8="",99,$E$8)&lt;IF($E$7="",99,$E$7),T38+U38-V38,0)+IF(IF($E$9="",99,$E$9)&lt;IF($E$7="",99,$E$7),Y38+Z38-AA38,0)+IF(IF($E$10="",99,$E$10)&lt;IF($E$7="",99,$E$7),AD38+AE38-AF38,0)+IF(IF($E$11="",99,$E$11)&lt;IF($E$7="",99,$E$7),AI38+AJ38-AK38,0))))</f>
        <v/>
      </c>
      <c r="S38" s="17">
        <f>ROUND((O38+P38-Q38)-R38,2)</f>
        <v/>
      </c>
      <c r="T38" s="17">
        <f>X37</f>
        <v/>
      </c>
      <c r="U38" s="17">
        <f>T38*N($C$8)/12</f>
        <v/>
      </c>
      <c r="V38" s="17">
        <f>MIN(N($D$8),T38+U38)</f>
        <v/>
      </c>
      <c r="W38" s="17">
        <f>MIN((T38+U38-V38),MAX(0,AN38-(IF(IF($E$6="",99,$E$6)&lt;IF($E$8="",99,$E$8),J38+K38-L38,0)+IF(IF($E$7="",99,$E$7)&lt;IF($E$8="",99,$E$8),O38+P38-Q38,0)+IF(IF($E$9="",99,$E$9)&lt;IF($E$8="",99,$E$8),Y38+Z38-AA38,0)+IF(IF($E$10="",99,$E$10)&lt;IF($E$8="",99,$E$8),AD38+AE38-AF38,0)+IF(IF($E$11="",99,$E$11)&lt;IF($E$8="",99,$E$8),AI38+AJ38-AK38,0))))</f>
        <v/>
      </c>
      <c r="X38" s="17">
        <f>ROUND((T38+U38-V38)-W38,2)</f>
        <v/>
      </c>
      <c r="Y38" s="17">
        <f>AC37</f>
        <v/>
      </c>
      <c r="Z38" s="17">
        <f>Y38*N($C$9)/12</f>
        <v/>
      </c>
      <c r="AA38" s="17">
        <f>MIN(N($D$9),Y38+Z38)</f>
        <v/>
      </c>
      <c r="AB38" s="17">
        <f>MIN((Y38+Z38-AA38),MAX(0,AN38-(IF(IF($E$6="",99,$E$6)&lt;IF($E$9="",99,$E$9),J38+K38-L38,0)+IF(IF($E$7="",99,$E$7)&lt;IF($E$9="",99,$E$9),O38+P38-Q38,0)+IF(IF($E$8="",99,$E$8)&lt;IF($E$9="",99,$E$9),T38+U38-V38,0)+IF(IF($E$10="",99,$E$10)&lt;IF($E$9="",99,$E$9),AD38+AE38-AF38,0)+IF(IF($E$11="",99,$E$11)&lt;IF($E$9="",99,$E$9),AI38+AJ38-AK38,0))))</f>
        <v/>
      </c>
      <c r="AC38" s="17">
        <f>ROUND((Y38+Z38-AA38)-AB38,2)</f>
        <v/>
      </c>
      <c r="AD38" s="17">
        <f>AH37</f>
        <v/>
      </c>
      <c r="AE38" s="17">
        <f>AD38*N($C$10)/12</f>
        <v/>
      </c>
      <c r="AF38" s="17">
        <f>MIN(N($D$10),AD38+AE38)</f>
        <v/>
      </c>
      <c r="AG38" s="17">
        <f>MIN((AD38+AE38-AF38),MAX(0,AN38-(IF(IF($E$6="",99,$E$6)&lt;IF($E$10="",99,$E$10),J38+K38-L38,0)+IF(IF($E$7="",99,$E$7)&lt;IF($E$10="",99,$E$10),O38+P38-Q38,0)+IF(IF($E$8="",99,$E$8)&lt;IF($E$10="",99,$E$10),T38+U38-V38,0)+IF(IF($E$9="",99,$E$9)&lt;IF($E$10="",99,$E$10),Y38+Z38-AA38,0)+IF(IF($E$11="",99,$E$11)&lt;IF($E$10="",99,$E$10),AI38+AJ38-AK38,0))))</f>
        <v/>
      </c>
      <c r="AH38" s="17">
        <f>ROUND((AD38+AE38-AF38)-AG38,2)</f>
        <v/>
      </c>
      <c r="AI38" s="17">
        <f>AM37</f>
        <v/>
      </c>
      <c r="AJ38" s="17">
        <f>AI38*N($C$11)/12</f>
        <v/>
      </c>
      <c r="AK38" s="17">
        <f>MIN(N($D$11),AI38+AJ38)</f>
        <v/>
      </c>
      <c r="AL38" s="17">
        <f>MIN((AI38+AJ38-AK38),MAX(0,AN38-(IF(IF($E$6="",99,$E$6)&lt;IF($E$11="",99,$E$11),J38+K38-L38,0)+IF(IF($E$7="",99,$E$7)&lt;IF($E$11="",99,$E$11),O38+P38-Q38,0)+IF(IF($E$8="",99,$E$8)&lt;IF($E$11="",99,$E$11),T38+U38-V38,0)+IF(IF($E$9="",99,$E$9)&lt;IF($E$11="",99,$E$11),Y38+Z38-AA38,0)+IF(IF($E$10="",99,$E$10)&lt;IF($E$11="",99,$E$11),AD38+AE38-AF38,0))))</f>
        <v/>
      </c>
      <c r="AM38" s="17">
        <f>ROUND((AI38+AJ38-AK38)-AL38,2)</f>
        <v/>
      </c>
      <c r="AN38" s="17">
        <f>MAX(0,N($B$13)-(L38+Q38+V38+AA38+AF38+AK38))</f>
        <v/>
      </c>
      <c r="AO38" s="17">
        <f>N38+S38+X38+AC38+AH38+AM38</f>
        <v/>
      </c>
    </row>
    <row r="39">
      <c r="I39" s="16" t="n">
        <v>34</v>
      </c>
      <c r="J39" s="17">
        <f>N38</f>
        <v/>
      </c>
      <c r="K39" s="17">
        <f>J39*N($C$6)/12</f>
        <v/>
      </c>
      <c r="L39" s="17">
        <f>MIN(N($D$6),J39+K39)</f>
        <v/>
      </c>
      <c r="M39" s="17">
        <f>MIN((J39+K39-L39),MAX(0,AN39-(IF(IF($E$7="",99,$E$7)&lt;IF($E$6="",99,$E$6),O39+P39-Q39,0)+IF(IF($E$8="",99,$E$8)&lt;IF($E$6="",99,$E$6),T39+U39-V39,0)+IF(IF($E$9="",99,$E$9)&lt;IF($E$6="",99,$E$6),Y39+Z39-AA39,0)+IF(IF($E$10="",99,$E$10)&lt;IF($E$6="",99,$E$6),AD39+AE39-AF39,0)+IF(IF($E$11="",99,$E$11)&lt;IF($E$6="",99,$E$6),AI39+AJ39-AK39,0))))</f>
        <v/>
      </c>
      <c r="N39" s="17">
        <f>ROUND((J39+K39-L39)-M39,2)</f>
        <v/>
      </c>
      <c r="O39" s="17">
        <f>S38</f>
        <v/>
      </c>
      <c r="P39" s="17">
        <f>O39*N($C$7)/12</f>
        <v/>
      </c>
      <c r="Q39" s="17">
        <f>MIN(N($D$7),O39+P39)</f>
        <v/>
      </c>
      <c r="R39" s="17">
        <f>MIN((O39+P39-Q39),MAX(0,AN39-(IF(IF($E$6="",99,$E$6)&lt;IF($E$7="",99,$E$7),J39+K39-L39,0)+IF(IF($E$8="",99,$E$8)&lt;IF($E$7="",99,$E$7),T39+U39-V39,0)+IF(IF($E$9="",99,$E$9)&lt;IF($E$7="",99,$E$7),Y39+Z39-AA39,0)+IF(IF($E$10="",99,$E$10)&lt;IF($E$7="",99,$E$7),AD39+AE39-AF39,0)+IF(IF($E$11="",99,$E$11)&lt;IF($E$7="",99,$E$7),AI39+AJ39-AK39,0))))</f>
        <v/>
      </c>
      <c r="S39" s="17">
        <f>ROUND((O39+P39-Q39)-R39,2)</f>
        <v/>
      </c>
      <c r="T39" s="17">
        <f>X38</f>
        <v/>
      </c>
      <c r="U39" s="17">
        <f>T39*N($C$8)/12</f>
        <v/>
      </c>
      <c r="V39" s="17">
        <f>MIN(N($D$8),T39+U39)</f>
        <v/>
      </c>
      <c r="W39" s="17">
        <f>MIN((T39+U39-V39),MAX(0,AN39-(IF(IF($E$6="",99,$E$6)&lt;IF($E$8="",99,$E$8),J39+K39-L39,0)+IF(IF($E$7="",99,$E$7)&lt;IF($E$8="",99,$E$8),O39+P39-Q39,0)+IF(IF($E$9="",99,$E$9)&lt;IF($E$8="",99,$E$8),Y39+Z39-AA39,0)+IF(IF($E$10="",99,$E$10)&lt;IF($E$8="",99,$E$8),AD39+AE39-AF39,0)+IF(IF($E$11="",99,$E$11)&lt;IF($E$8="",99,$E$8),AI39+AJ39-AK39,0))))</f>
        <v/>
      </c>
      <c r="X39" s="17">
        <f>ROUND((T39+U39-V39)-W39,2)</f>
        <v/>
      </c>
      <c r="Y39" s="17">
        <f>AC38</f>
        <v/>
      </c>
      <c r="Z39" s="17">
        <f>Y39*N($C$9)/12</f>
        <v/>
      </c>
      <c r="AA39" s="17">
        <f>MIN(N($D$9),Y39+Z39)</f>
        <v/>
      </c>
      <c r="AB39" s="17">
        <f>MIN((Y39+Z39-AA39),MAX(0,AN39-(IF(IF($E$6="",99,$E$6)&lt;IF($E$9="",99,$E$9),J39+K39-L39,0)+IF(IF($E$7="",99,$E$7)&lt;IF($E$9="",99,$E$9),O39+P39-Q39,0)+IF(IF($E$8="",99,$E$8)&lt;IF($E$9="",99,$E$9),T39+U39-V39,0)+IF(IF($E$10="",99,$E$10)&lt;IF($E$9="",99,$E$9),AD39+AE39-AF39,0)+IF(IF($E$11="",99,$E$11)&lt;IF($E$9="",99,$E$9),AI39+AJ39-AK39,0))))</f>
        <v/>
      </c>
      <c r="AC39" s="17">
        <f>ROUND((Y39+Z39-AA39)-AB39,2)</f>
        <v/>
      </c>
      <c r="AD39" s="17">
        <f>AH38</f>
        <v/>
      </c>
      <c r="AE39" s="17">
        <f>AD39*N($C$10)/12</f>
        <v/>
      </c>
      <c r="AF39" s="17">
        <f>MIN(N($D$10),AD39+AE39)</f>
        <v/>
      </c>
      <c r="AG39" s="17">
        <f>MIN((AD39+AE39-AF39),MAX(0,AN39-(IF(IF($E$6="",99,$E$6)&lt;IF($E$10="",99,$E$10),J39+K39-L39,0)+IF(IF($E$7="",99,$E$7)&lt;IF($E$10="",99,$E$10),O39+P39-Q39,0)+IF(IF($E$8="",99,$E$8)&lt;IF($E$10="",99,$E$10),T39+U39-V39,0)+IF(IF($E$9="",99,$E$9)&lt;IF($E$10="",99,$E$10),Y39+Z39-AA39,0)+IF(IF($E$11="",99,$E$11)&lt;IF($E$10="",99,$E$10),AI39+AJ39-AK39,0))))</f>
        <v/>
      </c>
      <c r="AH39" s="17">
        <f>ROUND((AD39+AE39-AF39)-AG39,2)</f>
        <v/>
      </c>
      <c r="AI39" s="17">
        <f>AM38</f>
        <v/>
      </c>
      <c r="AJ39" s="17">
        <f>AI39*N($C$11)/12</f>
        <v/>
      </c>
      <c r="AK39" s="17">
        <f>MIN(N($D$11),AI39+AJ39)</f>
        <v/>
      </c>
      <c r="AL39" s="17">
        <f>MIN((AI39+AJ39-AK39),MAX(0,AN39-(IF(IF($E$6="",99,$E$6)&lt;IF($E$11="",99,$E$11),J39+K39-L39,0)+IF(IF($E$7="",99,$E$7)&lt;IF($E$11="",99,$E$11),O39+P39-Q39,0)+IF(IF($E$8="",99,$E$8)&lt;IF($E$11="",99,$E$11),T39+U39-V39,0)+IF(IF($E$9="",99,$E$9)&lt;IF($E$11="",99,$E$11),Y39+Z39-AA39,0)+IF(IF($E$10="",99,$E$10)&lt;IF($E$11="",99,$E$11),AD39+AE39-AF39,0))))</f>
        <v/>
      </c>
      <c r="AM39" s="17">
        <f>ROUND((AI39+AJ39-AK39)-AL39,2)</f>
        <v/>
      </c>
      <c r="AN39" s="17">
        <f>MAX(0,N($B$13)-(L39+Q39+V39+AA39+AF39+AK39))</f>
        <v/>
      </c>
      <c r="AO39" s="17">
        <f>N39+S39+X39+AC39+AH39+AM39</f>
        <v/>
      </c>
    </row>
    <row r="40">
      <c r="I40" s="16" t="n">
        <v>35</v>
      </c>
      <c r="J40" s="17">
        <f>N39</f>
        <v/>
      </c>
      <c r="K40" s="17">
        <f>J40*N($C$6)/12</f>
        <v/>
      </c>
      <c r="L40" s="17">
        <f>MIN(N($D$6),J40+K40)</f>
        <v/>
      </c>
      <c r="M40" s="17">
        <f>MIN((J40+K40-L40),MAX(0,AN40-(IF(IF($E$7="",99,$E$7)&lt;IF($E$6="",99,$E$6),O40+P40-Q40,0)+IF(IF($E$8="",99,$E$8)&lt;IF($E$6="",99,$E$6),T40+U40-V40,0)+IF(IF($E$9="",99,$E$9)&lt;IF($E$6="",99,$E$6),Y40+Z40-AA40,0)+IF(IF($E$10="",99,$E$10)&lt;IF($E$6="",99,$E$6),AD40+AE40-AF40,0)+IF(IF($E$11="",99,$E$11)&lt;IF($E$6="",99,$E$6),AI40+AJ40-AK40,0))))</f>
        <v/>
      </c>
      <c r="N40" s="17">
        <f>ROUND((J40+K40-L40)-M40,2)</f>
        <v/>
      </c>
      <c r="O40" s="17">
        <f>S39</f>
        <v/>
      </c>
      <c r="P40" s="17">
        <f>O40*N($C$7)/12</f>
        <v/>
      </c>
      <c r="Q40" s="17">
        <f>MIN(N($D$7),O40+P40)</f>
        <v/>
      </c>
      <c r="R40" s="17">
        <f>MIN((O40+P40-Q40),MAX(0,AN40-(IF(IF($E$6="",99,$E$6)&lt;IF($E$7="",99,$E$7),J40+K40-L40,0)+IF(IF($E$8="",99,$E$8)&lt;IF($E$7="",99,$E$7),T40+U40-V40,0)+IF(IF($E$9="",99,$E$9)&lt;IF($E$7="",99,$E$7),Y40+Z40-AA40,0)+IF(IF($E$10="",99,$E$10)&lt;IF($E$7="",99,$E$7),AD40+AE40-AF40,0)+IF(IF($E$11="",99,$E$11)&lt;IF($E$7="",99,$E$7),AI40+AJ40-AK40,0))))</f>
        <v/>
      </c>
      <c r="S40" s="17">
        <f>ROUND((O40+P40-Q40)-R40,2)</f>
        <v/>
      </c>
      <c r="T40" s="17">
        <f>X39</f>
        <v/>
      </c>
      <c r="U40" s="17">
        <f>T40*N($C$8)/12</f>
        <v/>
      </c>
      <c r="V40" s="17">
        <f>MIN(N($D$8),T40+U40)</f>
        <v/>
      </c>
      <c r="W40" s="17">
        <f>MIN((T40+U40-V40),MAX(0,AN40-(IF(IF($E$6="",99,$E$6)&lt;IF($E$8="",99,$E$8),J40+K40-L40,0)+IF(IF($E$7="",99,$E$7)&lt;IF($E$8="",99,$E$8),O40+P40-Q40,0)+IF(IF($E$9="",99,$E$9)&lt;IF($E$8="",99,$E$8),Y40+Z40-AA40,0)+IF(IF($E$10="",99,$E$10)&lt;IF($E$8="",99,$E$8),AD40+AE40-AF40,0)+IF(IF($E$11="",99,$E$11)&lt;IF($E$8="",99,$E$8),AI40+AJ40-AK40,0))))</f>
        <v/>
      </c>
      <c r="X40" s="17">
        <f>ROUND((T40+U40-V40)-W40,2)</f>
        <v/>
      </c>
      <c r="Y40" s="17">
        <f>AC39</f>
        <v/>
      </c>
      <c r="Z40" s="17">
        <f>Y40*N($C$9)/12</f>
        <v/>
      </c>
      <c r="AA40" s="17">
        <f>MIN(N($D$9),Y40+Z40)</f>
        <v/>
      </c>
      <c r="AB40" s="17">
        <f>MIN((Y40+Z40-AA40),MAX(0,AN40-(IF(IF($E$6="",99,$E$6)&lt;IF($E$9="",99,$E$9),J40+K40-L40,0)+IF(IF($E$7="",99,$E$7)&lt;IF($E$9="",99,$E$9),O40+P40-Q40,0)+IF(IF($E$8="",99,$E$8)&lt;IF($E$9="",99,$E$9),T40+U40-V40,0)+IF(IF($E$10="",99,$E$10)&lt;IF($E$9="",99,$E$9),AD40+AE40-AF40,0)+IF(IF($E$11="",99,$E$11)&lt;IF($E$9="",99,$E$9),AI40+AJ40-AK40,0))))</f>
        <v/>
      </c>
      <c r="AC40" s="17">
        <f>ROUND((Y40+Z40-AA40)-AB40,2)</f>
        <v/>
      </c>
      <c r="AD40" s="17">
        <f>AH39</f>
        <v/>
      </c>
      <c r="AE40" s="17">
        <f>AD40*N($C$10)/12</f>
        <v/>
      </c>
      <c r="AF40" s="17">
        <f>MIN(N($D$10),AD40+AE40)</f>
        <v/>
      </c>
      <c r="AG40" s="17">
        <f>MIN((AD40+AE40-AF40),MAX(0,AN40-(IF(IF($E$6="",99,$E$6)&lt;IF($E$10="",99,$E$10),J40+K40-L40,0)+IF(IF($E$7="",99,$E$7)&lt;IF($E$10="",99,$E$10),O40+P40-Q40,0)+IF(IF($E$8="",99,$E$8)&lt;IF($E$10="",99,$E$10),T40+U40-V40,0)+IF(IF($E$9="",99,$E$9)&lt;IF($E$10="",99,$E$10),Y40+Z40-AA40,0)+IF(IF($E$11="",99,$E$11)&lt;IF($E$10="",99,$E$10),AI40+AJ40-AK40,0))))</f>
        <v/>
      </c>
      <c r="AH40" s="17">
        <f>ROUND((AD40+AE40-AF40)-AG40,2)</f>
        <v/>
      </c>
      <c r="AI40" s="17">
        <f>AM39</f>
        <v/>
      </c>
      <c r="AJ40" s="17">
        <f>AI40*N($C$11)/12</f>
        <v/>
      </c>
      <c r="AK40" s="17">
        <f>MIN(N($D$11),AI40+AJ40)</f>
        <v/>
      </c>
      <c r="AL40" s="17">
        <f>MIN((AI40+AJ40-AK40),MAX(0,AN40-(IF(IF($E$6="",99,$E$6)&lt;IF($E$11="",99,$E$11),J40+K40-L40,0)+IF(IF($E$7="",99,$E$7)&lt;IF($E$11="",99,$E$11),O40+P40-Q40,0)+IF(IF($E$8="",99,$E$8)&lt;IF($E$11="",99,$E$11),T40+U40-V40,0)+IF(IF($E$9="",99,$E$9)&lt;IF($E$11="",99,$E$11),Y40+Z40-AA40,0)+IF(IF($E$10="",99,$E$10)&lt;IF($E$11="",99,$E$11),AD40+AE40-AF40,0))))</f>
        <v/>
      </c>
      <c r="AM40" s="17">
        <f>ROUND((AI40+AJ40-AK40)-AL40,2)</f>
        <v/>
      </c>
      <c r="AN40" s="17">
        <f>MAX(0,N($B$13)-(L40+Q40+V40+AA40+AF40+AK40))</f>
        <v/>
      </c>
      <c r="AO40" s="17">
        <f>N40+S40+X40+AC40+AH40+AM40</f>
        <v/>
      </c>
    </row>
    <row r="41">
      <c r="I41" s="16" t="n">
        <v>36</v>
      </c>
      <c r="J41" s="17">
        <f>N40</f>
        <v/>
      </c>
      <c r="K41" s="17">
        <f>J41*N($C$6)/12</f>
        <v/>
      </c>
      <c r="L41" s="17">
        <f>MIN(N($D$6),J41+K41)</f>
        <v/>
      </c>
      <c r="M41" s="17">
        <f>MIN((J41+K41-L41),MAX(0,AN41-(IF(IF($E$7="",99,$E$7)&lt;IF($E$6="",99,$E$6),O41+P41-Q41,0)+IF(IF($E$8="",99,$E$8)&lt;IF($E$6="",99,$E$6),T41+U41-V41,0)+IF(IF($E$9="",99,$E$9)&lt;IF($E$6="",99,$E$6),Y41+Z41-AA41,0)+IF(IF($E$10="",99,$E$10)&lt;IF($E$6="",99,$E$6),AD41+AE41-AF41,0)+IF(IF($E$11="",99,$E$11)&lt;IF($E$6="",99,$E$6),AI41+AJ41-AK41,0))))</f>
        <v/>
      </c>
      <c r="N41" s="17">
        <f>ROUND((J41+K41-L41)-M41,2)</f>
        <v/>
      </c>
      <c r="O41" s="17">
        <f>S40</f>
        <v/>
      </c>
      <c r="P41" s="17">
        <f>O41*N($C$7)/12</f>
        <v/>
      </c>
      <c r="Q41" s="17">
        <f>MIN(N($D$7),O41+P41)</f>
        <v/>
      </c>
      <c r="R41" s="17">
        <f>MIN((O41+P41-Q41),MAX(0,AN41-(IF(IF($E$6="",99,$E$6)&lt;IF($E$7="",99,$E$7),J41+K41-L41,0)+IF(IF($E$8="",99,$E$8)&lt;IF($E$7="",99,$E$7),T41+U41-V41,0)+IF(IF($E$9="",99,$E$9)&lt;IF($E$7="",99,$E$7),Y41+Z41-AA41,0)+IF(IF($E$10="",99,$E$10)&lt;IF($E$7="",99,$E$7),AD41+AE41-AF41,0)+IF(IF($E$11="",99,$E$11)&lt;IF($E$7="",99,$E$7),AI41+AJ41-AK41,0))))</f>
        <v/>
      </c>
      <c r="S41" s="17">
        <f>ROUND((O41+P41-Q41)-R41,2)</f>
        <v/>
      </c>
      <c r="T41" s="17">
        <f>X40</f>
        <v/>
      </c>
      <c r="U41" s="17">
        <f>T41*N($C$8)/12</f>
        <v/>
      </c>
      <c r="V41" s="17">
        <f>MIN(N($D$8),T41+U41)</f>
        <v/>
      </c>
      <c r="W41" s="17">
        <f>MIN((T41+U41-V41),MAX(0,AN41-(IF(IF($E$6="",99,$E$6)&lt;IF($E$8="",99,$E$8),J41+K41-L41,0)+IF(IF($E$7="",99,$E$7)&lt;IF($E$8="",99,$E$8),O41+P41-Q41,0)+IF(IF($E$9="",99,$E$9)&lt;IF($E$8="",99,$E$8),Y41+Z41-AA41,0)+IF(IF($E$10="",99,$E$10)&lt;IF($E$8="",99,$E$8),AD41+AE41-AF41,0)+IF(IF($E$11="",99,$E$11)&lt;IF($E$8="",99,$E$8),AI41+AJ41-AK41,0))))</f>
        <v/>
      </c>
      <c r="X41" s="17">
        <f>ROUND((T41+U41-V41)-W41,2)</f>
        <v/>
      </c>
      <c r="Y41" s="17">
        <f>AC40</f>
        <v/>
      </c>
      <c r="Z41" s="17">
        <f>Y41*N($C$9)/12</f>
        <v/>
      </c>
      <c r="AA41" s="17">
        <f>MIN(N($D$9),Y41+Z41)</f>
        <v/>
      </c>
      <c r="AB41" s="17">
        <f>MIN((Y41+Z41-AA41),MAX(0,AN41-(IF(IF($E$6="",99,$E$6)&lt;IF($E$9="",99,$E$9),J41+K41-L41,0)+IF(IF($E$7="",99,$E$7)&lt;IF($E$9="",99,$E$9),O41+P41-Q41,0)+IF(IF($E$8="",99,$E$8)&lt;IF($E$9="",99,$E$9),T41+U41-V41,0)+IF(IF($E$10="",99,$E$10)&lt;IF($E$9="",99,$E$9),AD41+AE41-AF41,0)+IF(IF($E$11="",99,$E$11)&lt;IF($E$9="",99,$E$9),AI41+AJ41-AK41,0))))</f>
        <v/>
      </c>
      <c r="AC41" s="17">
        <f>ROUND((Y41+Z41-AA41)-AB41,2)</f>
        <v/>
      </c>
      <c r="AD41" s="17">
        <f>AH40</f>
        <v/>
      </c>
      <c r="AE41" s="17">
        <f>AD41*N($C$10)/12</f>
        <v/>
      </c>
      <c r="AF41" s="17">
        <f>MIN(N($D$10),AD41+AE41)</f>
        <v/>
      </c>
      <c r="AG41" s="17">
        <f>MIN((AD41+AE41-AF41),MAX(0,AN41-(IF(IF($E$6="",99,$E$6)&lt;IF($E$10="",99,$E$10),J41+K41-L41,0)+IF(IF($E$7="",99,$E$7)&lt;IF($E$10="",99,$E$10),O41+P41-Q41,0)+IF(IF($E$8="",99,$E$8)&lt;IF($E$10="",99,$E$10),T41+U41-V41,0)+IF(IF($E$9="",99,$E$9)&lt;IF($E$10="",99,$E$10),Y41+Z41-AA41,0)+IF(IF($E$11="",99,$E$11)&lt;IF($E$10="",99,$E$10),AI41+AJ41-AK41,0))))</f>
        <v/>
      </c>
      <c r="AH41" s="17">
        <f>ROUND((AD41+AE41-AF41)-AG41,2)</f>
        <v/>
      </c>
      <c r="AI41" s="17">
        <f>AM40</f>
        <v/>
      </c>
      <c r="AJ41" s="17">
        <f>AI41*N($C$11)/12</f>
        <v/>
      </c>
      <c r="AK41" s="17">
        <f>MIN(N($D$11),AI41+AJ41)</f>
        <v/>
      </c>
      <c r="AL41" s="17">
        <f>MIN((AI41+AJ41-AK41),MAX(0,AN41-(IF(IF($E$6="",99,$E$6)&lt;IF($E$11="",99,$E$11),J41+K41-L41,0)+IF(IF($E$7="",99,$E$7)&lt;IF($E$11="",99,$E$11),O41+P41-Q41,0)+IF(IF($E$8="",99,$E$8)&lt;IF($E$11="",99,$E$11),T41+U41-V41,0)+IF(IF($E$9="",99,$E$9)&lt;IF($E$11="",99,$E$11),Y41+Z41-AA41,0)+IF(IF($E$10="",99,$E$10)&lt;IF($E$11="",99,$E$11),AD41+AE41-AF41,0))))</f>
        <v/>
      </c>
      <c r="AM41" s="17">
        <f>ROUND((AI41+AJ41-AK41)-AL41,2)</f>
        <v/>
      </c>
      <c r="AN41" s="17">
        <f>MAX(0,N($B$13)-(L41+Q41+V41+AA41+AF41+AK41))</f>
        <v/>
      </c>
      <c r="AO41" s="17">
        <f>N41+S41+X41+AC41+AH41+AM41</f>
        <v/>
      </c>
    </row>
    <row r="42">
      <c r="I42" s="16" t="n">
        <v>37</v>
      </c>
      <c r="J42" s="17">
        <f>N41</f>
        <v/>
      </c>
      <c r="K42" s="17">
        <f>J42*N($C$6)/12</f>
        <v/>
      </c>
      <c r="L42" s="17">
        <f>MIN(N($D$6),J42+K42)</f>
        <v/>
      </c>
      <c r="M42" s="17">
        <f>MIN((J42+K42-L42),MAX(0,AN42-(IF(IF($E$7="",99,$E$7)&lt;IF($E$6="",99,$E$6),O42+P42-Q42,0)+IF(IF($E$8="",99,$E$8)&lt;IF($E$6="",99,$E$6),T42+U42-V42,0)+IF(IF($E$9="",99,$E$9)&lt;IF($E$6="",99,$E$6),Y42+Z42-AA42,0)+IF(IF($E$10="",99,$E$10)&lt;IF($E$6="",99,$E$6),AD42+AE42-AF42,0)+IF(IF($E$11="",99,$E$11)&lt;IF($E$6="",99,$E$6),AI42+AJ42-AK42,0))))</f>
        <v/>
      </c>
      <c r="N42" s="17">
        <f>ROUND((J42+K42-L42)-M42,2)</f>
        <v/>
      </c>
      <c r="O42" s="17">
        <f>S41</f>
        <v/>
      </c>
      <c r="P42" s="17">
        <f>O42*N($C$7)/12</f>
        <v/>
      </c>
      <c r="Q42" s="17">
        <f>MIN(N($D$7),O42+P42)</f>
        <v/>
      </c>
      <c r="R42" s="17">
        <f>MIN((O42+P42-Q42),MAX(0,AN42-(IF(IF($E$6="",99,$E$6)&lt;IF($E$7="",99,$E$7),J42+K42-L42,0)+IF(IF($E$8="",99,$E$8)&lt;IF($E$7="",99,$E$7),T42+U42-V42,0)+IF(IF($E$9="",99,$E$9)&lt;IF($E$7="",99,$E$7),Y42+Z42-AA42,0)+IF(IF($E$10="",99,$E$10)&lt;IF($E$7="",99,$E$7),AD42+AE42-AF42,0)+IF(IF($E$11="",99,$E$11)&lt;IF($E$7="",99,$E$7),AI42+AJ42-AK42,0))))</f>
        <v/>
      </c>
      <c r="S42" s="17">
        <f>ROUND((O42+P42-Q42)-R42,2)</f>
        <v/>
      </c>
      <c r="T42" s="17">
        <f>X41</f>
        <v/>
      </c>
      <c r="U42" s="17">
        <f>T42*N($C$8)/12</f>
        <v/>
      </c>
      <c r="V42" s="17">
        <f>MIN(N($D$8),T42+U42)</f>
        <v/>
      </c>
      <c r="W42" s="17">
        <f>MIN((T42+U42-V42),MAX(0,AN42-(IF(IF($E$6="",99,$E$6)&lt;IF($E$8="",99,$E$8),J42+K42-L42,0)+IF(IF($E$7="",99,$E$7)&lt;IF($E$8="",99,$E$8),O42+P42-Q42,0)+IF(IF($E$9="",99,$E$9)&lt;IF($E$8="",99,$E$8),Y42+Z42-AA42,0)+IF(IF($E$10="",99,$E$10)&lt;IF($E$8="",99,$E$8),AD42+AE42-AF42,0)+IF(IF($E$11="",99,$E$11)&lt;IF($E$8="",99,$E$8),AI42+AJ42-AK42,0))))</f>
        <v/>
      </c>
      <c r="X42" s="17">
        <f>ROUND((T42+U42-V42)-W42,2)</f>
        <v/>
      </c>
      <c r="Y42" s="17">
        <f>AC41</f>
        <v/>
      </c>
      <c r="Z42" s="17">
        <f>Y42*N($C$9)/12</f>
        <v/>
      </c>
      <c r="AA42" s="17">
        <f>MIN(N($D$9),Y42+Z42)</f>
        <v/>
      </c>
      <c r="AB42" s="17">
        <f>MIN((Y42+Z42-AA42),MAX(0,AN42-(IF(IF($E$6="",99,$E$6)&lt;IF($E$9="",99,$E$9),J42+K42-L42,0)+IF(IF($E$7="",99,$E$7)&lt;IF($E$9="",99,$E$9),O42+P42-Q42,0)+IF(IF($E$8="",99,$E$8)&lt;IF($E$9="",99,$E$9),T42+U42-V42,0)+IF(IF($E$10="",99,$E$10)&lt;IF($E$9="",99,$E$9),AD42+AE42-AF42,0)+IF(IF($E$11="",99,$E$11)&lt;IF($E$9="",99,$E$9),AI42+AJ42-AK42,0))))</f>
        <v/>
      </c>
      <c r="AC42" s="17">
        <f>ROUND((Y42+Z42-AA42)-AB42,2)</f>
        <v/>
      </c>
      <c r="AD42" s="17">
        <f>AH41</f>
        <v/>
      </c>
      <c r="AE42" s="17">
        <f>AD42*N($C$10)/12</f>
        <v/>
      </c>
      <c r="AF42" s="17">
        <f>MIN(N($D$10),AD42+AE42)</f>
        <v/>
      </c>
      <c r="AG42" s="17">
        <f>MIN((AD42+AE42-AF42),MAX(0,AN42-(IF(IF($E$6="",99,$E$6)&lt;IF($E$10="",99,$E$10),J42+K42-L42,0)+IF(IF($E$7="",99,$E$7)&lt;IF($E$10="",99,$E$10),O42+P42-Q42,0)+IF(IF($E$8="",99,$E$8)&lt;IF($E$10="",99,$E$10),T42+U42-V42,0)+IF(IF($E$9="",99,$E$9)&lt;IF($E$10="",99,$E$10),Y42+Z42-AA42,0)+IF(IF($E$11="",99,$E$11)&lt;IF($E$10="",99,$E$10),AI42+AJ42-AK42,0))))</f>
        <v/>
      </c>
      <c r="AH42" s="17">
        <f>ROUND((AD42+AE42-AF42)-AG42,2)</f>
        <v/>
      </c>
      <c r="AI42" s="17">
        <f>AM41</f>
        <v/>
      </c>
      <c r="AJ42" s="17">
        <f>AI42*N($C$11)/12</f>
        <v/>
      </c>
      <c r="AK42" s="17">
        <f>MIN(N($D$11),AI42+AJ42)</f>
        <v/>
      </c>
      <c r="AL42" s="17">
        <f>MIN((AI42+AJ42-AK42),MAX(0,AN42-(IF(IF($E$6="",99,$E$6)&lt;IF($E$11="",99,$E$11),J42+K42-L42,0)+IF(IF($E$7="",99,$E$7)&lt;IF($E$11="",99,$E$11),O42+P42-Q42,0)+IF(IF($E$8="",99,$E$8)&lt;IF($E$11="",99,$E$11),T42+U42-V42,0)+IF(IF($E$9="",99,$E$9)&lt;IF($E$11="",99,$E$11),Y42+Z42-AA42,0)+IF(IF($E$10="",99,$E$10)&lt;IF($E$11="",99,$E$11),AD42+AE42-AF42,0))))</f>
        <v/>
      </c>
      <c r="AM42" s="17">
        <f>ROUND((AI42+AJ42-AK42)-AL42,2)</f>
        <v/>
      </c>
      <c r="AN42" s="17">
        <f>MAX(0,N($B$13)-(L42+Q42+V42+AA42+AF42+AK42))</f>
        <v/>
      </c>
      <c r="AO42" s="17">
        <f>N42+S42+X42+AC42+AH42+AM42</f>
        <v/>
      </c>
    </row>
    <row r="43">
      <c r="I43" s="16" t="n">
        <v>38</v>
      </c>
      <c r="J43" s="17">
        <f>N42</f>
        <v/>
      </c>
      <c r="K43" s="17">
        <f>J43*N($C$6)/12</f>
        <v/>
      </c>
      <c r="L43" s="17">
        <f>MIN(N($D$6),J43+K43)</f>
        <v/>
      </c>
      <c r="M43" s="17">
        <f>MIN((J43+K43-L43),MAX(0,AN43-(IF(IF($E$7="",99,$E$7)&lt;IF($E$6="",99,$E$6),O43+P43-Q43,0)+IF(IF($E$8="",99,$E$8)&lt;IF($E$6="",99,$E$6),T43+U43-V43,0)+IF(IF($E$9="",99,$E$9)&lt;IF($E$6="",99,$E$6),Y43+Z43-AA43,0)+IF(IF($E$10="",99,$E$10)&lt;IF($E$6="",99,$E$6),AD43+AE43-AF43,0)+IF(IF($E$11="",99,$E$11)&lt;IF($E$6="",99,$E$6),AI43+AJ43-AK43,0))))</f>
        <v/>
      </c>
      <c r="N43" s="17">
        <f>ROUND((J43+K43-L43)-M43,2)</f>
        <v/>
      </c>
      <c r="O43" s="17">
        <f>S42</f>
        <v/>
      </c>
      <c r="P43" s="17">
        <f>O43*N($C$7)/12</f>
        <v/>
      </c>
      <c r="Q43" s="17">
        <f>MIN(N($D$7),O43+P43)</f>
        <v/>
      </c>
      <c r="R43" s="17">
        <f>MIN((O43+P43-Q43),MAX(0,AN43-(IF(IF($E$6="",99,$E$6)&lt;IF($E$7="",99,$E$7),J43+K43-L43,0)+IF(IF($E$8="",99,$E$8)&lt;IF($E$7="",99,$E$7),T43+U43-V43,0)+IF(IF($E$9="",99,$E$9)&lt;IF($E$7="",99,$E$7),Y43+Z43-AA43,0)+IF(IF($E$10="",99,$E$10)&lt;IF($E$7="",99,$E$7),AD43+AE43-AF43,0)+IF(IF($E$11="",99,$E$11)&lt;IF($E$7="",99,$E$7),AI43+AJ43-AK43,0))))</f>
        <v/>
      </c>
      <c r="S43" s="17">
        <f>ROUND((O43+P43-Q43)-R43,2)</f>
        <v/>
      </c>
      <c r="T43" s="17">
        <f>X42</f>
        <v/>
      </c>
      <c r="U43" s="17">
        <f>T43*N($C$8)/12</f>
        <v/>
      </c>
      <c r="V43" s="17">
        <f>MIN(N($D$8),T43+U43)</f>
        <v/>
      </c>
      <c r="W43" s="17">
        <f>MIN((T43+U43-V43),MAX(0,AN43-(IF(IF($E$6="",99,$E$6)&lt;IF($E$8="",99,$E$8),J43+K43-L43,0)+IF(IF($E$7="",99,$E$7)&lt;IF($E$8="",99,$E$8),O43+P43-Q43,0)+IF(IF($E$9="",99,$E$9)&lt;IF($E$8="",99,$E$8),Y43+Z43-AA43,0)+IF(IF($E$10="",99,$E$10)&lt;IF($E$8="",99,$E$8),AD43+AE43-AF43,0)+IF(IF($E$11="",99,$E$11)&lt;IF($E$8="",99,$E$8),AI43+AJ43-AK43,0))))</f>
        <v/>
      </c>
      <c r="X43" s="17">
        <f>ROUND((T43+U43-V43)-W43,2)</f>
        <v/>
      </c>
      <c r="Y43" s="17">
        <f>AC42</f>
        <v/>
      </c>
      <c r="Z43" s="17">
        <f>Y43*N($C$9)/12</f>
        <v/>
      </c>
      <c r="AA43" s="17">
        <f>MIN(N($D$9),Y43+Z43)</f>
        <v/>
      </c>
      <c r="AB43" s="17">
        <f>MIN((Y43+Z43-AA43),MAX(0,AN43-(IF(IF($E$6="",99,$E$6)&lt;IF($E$9="",99,$E$9),J43+K43-L43,0)+IF(IF($E$7="",99,$E$7)&lt;IF($E$9="",99,$E$9),O43+P43-Q43,0)+IF(IF($E$8="",99,$E$8)&lt;IF($E$9="",99,$E$9),T43+U43-V43,0)+IF(IF($E$10="",99,$E$10)&lt;IF($E$9="",99,$E$9),AD43+AE43-AF43,0)+IF(IF($E$11="",99,$E$11)&lt;IF($E$9="",99,$E$9),AI43+AJ43-AK43,0))))</f>
        <v/>
      </c>
      <c r="AC43" s="17">
        <f>ROUND((Y43+Z43-AA43)-AB43,2)</f>
        <v/>
      </c>
      <c r="AD43" s="17">
        <f>AH42</f>
        <v/>
      </c>
      <c r="AE43" s="17">
        <f>AD43*N($C$10)/12</f>
        <v/>
      </c>
      <c r="AF43" s="17">
        <f>MIN(N($D$10),AD43+AE43)</f>
        <v/>
      </c>
      <c r="AG43" s="17">
        <f>MIN((AD43+AE43-AF43),MAX(0,AN43-(IF(IF($E$6="",99,$E$6)&lt;IF($E$10="",99,$E$10),J43+K43-L43,0)+IF(IF($E$7="",99,$E$7)&lt;IF($E$10="",99,$E$10),O43+P43-Q43,0)+IF(IF($E$8="",99,$E$8)&lt;IF($E$10="",99,$E$10),T43+U43-V43,0)+IF(IF($E$9="",99,$E$9)&lt;IF($E$10="",99,$E$10),Y43+Z43-AA43,0)+IF(IF($E$11="",99,$E$11)&lt;IF($E$10="",99,$E$10),AI43+AJ43-AK43,0))))</f>
        <v/>
      </c>
      <c r="AH43" s="17">
        <f>ROUND((AD43+AE43-AF43)-AG43,2)</f>
        <v/>
      </c>
      <c r="AI43" s="17">
        <f>AM42</f>
        <v/>
      </c>
      <c r="AJ43" s="17">
        <f>AI43*N($C$11)/12</f>
        <v/>
      </c>
      <c r="AK43" s="17">
        <f>MIN(N($D$11),AI43+AJ43)</f>
        <v/>
      </c>
      <c r="AL43" s="17">
        <f>MIN((AI43+AJ43-AK43),MAX(0,AN43-(IF(IF($E$6="",99,$E$6)&lt;IF($E$11="",99,$E$11),J43+K43-L43,0)+IF(IF($E$7="",99,$E$7)&lt;IF($E$11="",99,$E$11),O43+P43-Q43,0)+IF(IF($E$8="",99,$E$8)&lt;IF($E$11="",99,$E$11),T43+U43-V43,0)+IF(IF($E$9="",99,$E$9)&lt;IF($E$11="",99,$E$11),Y43+Z43-AA43,0)+IF(IF($E$10="",99,$E$10)&lt;IF($E$11="",99,$E$11),AD43+AE43-AF43,0))))</f>
        <v/>
      </c>
      <c r="AM43" s="17">
        <f>ROUND((AI43+AJ43-AK43)-AL43,2)</f>
        <v/>
      </c>
      <c r="AN43" s="17">
        <f>MAX(0,N($B$13)-(L43+Q43+V43+AA43+AF43+AK43))</f>
        <v/>
      </c>
      <c r="AO43" s="17">
        <f>N43+S43+X43+AC43+AH43+AM43</f>
        <v/>
      </c>
    </row>
    <row r="44">
      <c r="I44" s="16" t="n">
        <v>39</v>
      </c>
      <c r="J44" s="17">
        <f>N43</f>
        <v/>
      </c>
      <c r="K44" s="17">
        <f>J44*N($C$6)/12</f>
        <v/>
      </c>
      <c r="L44" s="17">
        <f>MIN(N($D$6),J44+K44)</f>
        <v/>
      </c>
      <c r="M44" s="17">
        <f>MIN((J44+K44-L44),MAX(0,AN44-(IF(IF($E$7="",99,$E$7)&lt;IF($E$6="",99,$E$6),O44+P44-Q44,0)+IF(IF($E$8="",99,$E$8)&lt;IF($E$6="",99,$E$6),T44+U44-V44,0)+IF(IF($E$9="",99,$E$9)&lt;IF($E$6="",99,$E$6),Y44+Z44-AA44,0)+IF(IF($E$10="",99,$E$10)&lt;IF($E$6="",99,$E$6),AD44+AE44-AF44,0)+IF(IF($E$11="",99,$E$11)&lt;IF($E$6="",99,$E$6),AI44+AJ44-AK44,0))))</f>
        <v/>
      </c>
      <c r="N44" s="17">
        <f>ROUND((J44+K44-L44)-M44,2)</f>
        <v/>
      </c>
      <c r="O44" s="17">
        <f>S43</f>
        <v/>
      </c>
      <c r="P44" s="17">
        <f>O44*N($C$7)/12</f>
        <v/>
      </c>
      <c r="Q44" s="17">
        <f>MIN(N($D$7),O44+P44)</f>
        <v/>
      </c>
      <c r="R44" s="17">
        <f>MIN((O44+P44-Q44),MAX(0,AN44-(IF(IF($E$6="",99,$E$6)&lt;IF($E$7="",99,$E$7),J44+K44-L44,0)+IF(IF($E$8="",99,$E$8)&lt;IF($E$7="",99,$E$7),T44+U44-V44,0)+IF(IF($E$9="",99,$E$9)&lt;IF($E$7="",99,$E$7),Y44+Z44-AA44,0)+IF(IF($E$10="",99,$E$10)&lt;IF($E$7="",99,$E$7),AD44+AE44-AF44,0)+IF(IF($E$11="",99,$E$11)&lt;IF($E$7="",99,$E$7),AI44+AJ44-AK44,0))))</f>
        <v/>
      </c>
      <c r="S44" s="17">
        <f>ROUND((O44+P44-Q44)-R44,2)</f>
        <v/>
      </c>
      <c r="T44" s="17">
        <f>X43</f>
        <v/>
      </c>
      <c r="U44" s="17">
        <f>T44*N($C$8)/12</f>
        <v/>
      </c>
      <c r="V44" s="17">
        <f>MIN(N($D$8),T44+U44)</f>
        <v/>
      </c>
      <c r="W44" s="17">
        <f>MIN((T44+U44-V44),MAX(0,AN44-(IF(IF($E$6="",99,$E$6)&lt;IF($E$8="",99,$E$8),J44+K44-L44,0)+IF(IF($E$7="",99,$E$7)&lt;IF($E$8="",99,$E$8),O44+P44-Q44,0)+IF(IF($E$9="",99,$E$9)&lt;IF($E$8="",99,$E$8),Y44+Z44-AA44,0)+IF(IF($E$10="",99,$E$10)&lt;IF($E$8="",99,$E$8),AD44+AE44-AF44,0)+IF(IF($E$11="",99,$E$11)&lt;IF($E$8="",99,$E$8),AI44+AJ44-AK44,0))))</f>
        <v/>
      </c>
      <c r="X44" s="17">
        <f>ROUND((T44+U44-V44)-W44,2)</f>
        <v/>
      </c>
      <c r="Y44" s="17">
        <f>AC43</f>
        <v/>
      </c>
      <c r="Z44" s="17">
        <f>Y44*N($C$9)/12</f>
        <v/>
      </c>
      <c r="AA44" s="17">
        <f>MIN(N($D$9),Y44+Z44)</f>
        <v/>
      </c>
      <c r="AB44" s="17">
        <f>MIN((Y44+Z44-AA44),MAX(0,AN44-(IF(IF($E$6="",99,$E$6)&lt;IF($E$9="",99,$E$9),J44+K44-L44,0)+IF(IF($E$7="",99,$E$7)&lt;IF($E$9="",99,$E$9),O44+P44-Q44,0)+IF(IF($E$8="",99,$E$8)&lt;IF($E$9="",99,$E$9),T44+U44-V44,0)+IF(IF($E$10="",99,$E$10)&lt;IF($E$9="",99,$E$9),AD44+AE44-AF44,0)+IF(IF($E$11="",99,$E$11)&lt;IF($E$9="",99,$E$9),AI44+AJ44-AK44,0))))</f>
        <v/>
      </c>
      <c r="AC44" s="17">
        <f>ROUND((Y44+Z44-AA44)-AB44,2)</f>
        <v/>
      </c>
      <c r="AD44" s="17">
        <f>AH43</f>
        <v/>
      </c>
      <c r="AE44" s="17">
        <f>AD44*N($C$10)/12</f>
        <v/>
      </c>
      <c r="AF44" s="17">
        <f>MIN(N($D$10),AD44+AE44)</f>
        <v/>
      </c>
      <c r="AG44" s="17">
        <f>MIN((AD44+AE44-AF44),MAX(0,AN44-(IF(IF($E$6="",99,$E$6)&lt;IF($E$10="",99,$E$10),J44+K44-L44,0)+IF(IF($E$7="",99,$E$7)&lt;IF($E$10="",99,$E$10),O44+P44-Q44,0)+IF(IF($E$8="",99,$E$8)&lt;IF($E$10="",99,$E$10),T44+U44-V44,0)+IF(IF($E$9="",99,$E$9)&lt;IF($E$10="",99,$E$10),Y44+Z44-AA44,0)+IF(IF($E$11="",99,$E$11)&lt;IF($E$10="",99,$E$10),AI44+AJ44-AK44,0))))</f>
        <v/>
      </c>
      <c r="AH44" s="17">
        <f>ROUND((AD44+AE44-AF44)-AG44,2)</f>
        <v/>
      </c>
      <c r="AI44" s="17">
        <f>AM43</f>
        <v/>
      </c>
      <c r="AJ44" s="17">
        <f>AI44*N($C$11)/12</f>
        <v/>
      </c>
      <c r="AK44" s="17">
        <f>MIN(N($D$11),AI44+AJ44)</f>
        <v/>
      </c>
      <c r="AL44" s="17">
        <f>MIN((AI44+AJ44-AK44),MAX(0,AN44-(IF(IF($E$6="",99,$E$6)&lt;IF($E$11="",99,$E$11),J44+K44-L44,0)+IF(IF($E$7="",99,$E$7)&lt;IF($E$11="",99,$E$11),O44+P44-Q44,0)+IF(IF($E$8="",99,$E$8)&lt;IF($E$11="",99,$E$11),T44+U44-V44,0)+IF(IF($E$9="",99,$E$9)&lt;IF($E$11="",99,$E$11),Y44+Z44-AA44,0)+IF(IF($E$10="",99,$E$10)&lt;IF($E$11="",99,$E$11),AD44+AE44-AF44,0))))</f>
        <v/>
      </c>
      <c r="AM44" s="17">
        <f>ROUND((AI44+AJ44-AK44)-AL44,2)</f>
        <v/>
      </c>
      <c r="AN44" s="17">
        <f>MAX(0,N($B$13)-(L44+Q44+V44+AA44+AF44+AK44))</f>
        <v/>
      </c>
      <c r="AO44" s="17">
        <f>N44+S44+X44+AC44+AH44+AM44</f>
        <v/>
      </c>
    </row>
    <row r="45">
      <c r="I45" s="16" t="n">
        <v>40</v>
      </c>
      <c r="J45" s="17">
        <f>N44</f>
        <v/>
      </c>
      <c r="K45" s="17">
        <f>J45*N($C$6)/12</f>
        <v/>
      </c>
      <c r="L45" s="17">
        <f>MIN(N($D$6),J45+K45)</f>
        <v/>
      </c>
      <c r="M45" s="17">
        <f>MIN((J45+K45-L45),MAX(0,AN45-(IF(IF($E$7="",99,$E$7)&lt;IF($E$6="",99,$E$6),O45+P45-Q45,0)+IF(IF($E$8="",99,$E$8)&lt;IF($E$6="",99,$E$6),T45+U45-V45,0)+IF(IF($E$9="",99,$E$9)&lt;IF($E$6="",99,$E$6),Y45+Z45-AA45,0)+IF(IF($E$10="",99,$E$10)&lt;IF($E$6="",99,$E$6),AD45+AE45-AF45,0)+IF(IF($E$11="",99,$E$11)&lt;IF($E$6="",99,$E$6),AI45+AJ45-AK45,0))))</f>
        <v/>
      </c>
      <c r="N45" s="17">
        <f>ROUND((J45+K45-L45)-M45,2)</f>
        <v/>
      </c>
      <c r="O45" s="17">
        <f>S44</f>
        <v/>
      </c>
      <c r="P45" s="17">
        <f>O45*N($C$7)/12</f>
        <v/>
      </c>
      <c r="Q45" s="17">
        <f>MIN(N($D$7),O45+P45)</f>
        <v/>
      </c>
      <c r="R45" s="17">
        <f>MIN((O45+P45-Q45),MAX(0,AN45-(IF(IF($E$6="",99,$E$6)&lt;IF($E$7="",99,$E$7),J45+K45-L45,0)+IF(IF($E$8="",99,$E$8)&lt;IF($E$7="",99,$E$7),T45+U45-V45,0)+IF(IF($E$9="",99,$E$9)&lt;IF($E$7="",99,$E$7),Y45+Z45-AA45,0)+IF(IF($E$10="",99,$E$10)&lt;IF($E$7="",99,$E$7),AD45+AE45-AF45,0)+IF(IF($E$11="",99,$E$11)&lt;IF($E$7="",99,$E$7),AI45+AJ45-AK45,0))))</f>
        <v/>
      </c>
      <c r="S45" s="17">
        <f>ROUND((O45+P45-Q45)-R45,2)</f>
        <v/>
      </c>
      <c r="T45" s="17">
        <f>X44</f>
        <v/>
      </c>
      <c r="U45" s="17">
        <f>T45*N($C$8)/12</f>
        <v/>
      </c>
      <c r="V45" s="17">
        <f>MIN(N($D$8),T45+U45)</f>
        <v/>
      </c>
      <c r="W45" s="17">
        <f>MIN((T45+U45-V45),MAX(0,AN45-(IF(IF($E$6="",99,$E$6)&lt;IF($E$8="",99,$E$8),J45+K45-L45,0)+IF(IF($E$7="",99,$E$7)&lt;IF($E$8="",99,$E$8),O45+P45-Q45,0)+IF(IF($E$9="",99,$E$9)&lt;IF($E$8="",99,$E$8),Y45+Z45-AA45,0)+IF(IF($E$10="",99,$E$10)&lt;IF($E$8="",99,$E$8),AD45+AE45-AF45,0)+IF(IF($E$11="",99,$E$11)&lt;IF($E$8="",99,$E$8),AI45+AJ45-AK45,0))))</f>
        <v/>
      </c>
      <c r="X45" s="17">
        <f>ROUND((T45+U45-V45)-W45,2)</f>
        <v/>
      </c>
      <c r="Y45" s="17">
        <f>AC44</f>
        <v/>
      </c>
      <c r="Z45" s="17">
        <f>Y45*N($C$9)/12</f>
        <v/>
      </c>
      <c r="AA45" s="17">
        <f>MIN(N($D$9),Y45+Z45)</f>
        <v/>
      </c>
      <c r="AB45" s="17">
        <f>MIN((Y45+Z45-AA45),MAX(0,AN45-(IF(IF($E$6="",99,$E$6)&lt;IF($E$9="",99,$E$9),J45+K45-L45,0)+IF(IF($E$7="",99,$E$7)&lt;IF($E$9="",99,$E$9),O45+P45-Q45,0)+IF(IF($E$8="",99,$E$8)&lt;IF($E$9="",99,$E$9),T45+U45-V45,0)+IF(IF($E$10="",99,$E$10)&lt;IF($E$9="",99,$E$9),AD45+AE45-AF45,0)+IF(IF($E$11="",99,$E$11)&lt;IF($E$9="",99,$E$9),AI45+AJ45-AK45,0))))</f>
        <v/>
      </c>
      <c r="AC45" s="17">
        <f>ROUND((Y45+Z45-AA45)-AB45,2)</f>
        <v/>
      </c>
      <c r="AD45" s="17">
        <f>AH44</f>
        <v/>
      </c>
      <c r="AE45" s="17">
        <f>AD45*N($C$10)/12</f>
        <v/>
      </c>
      <c r="AF45" s="17">
        <f>MIN(N($D$10),AD45+AE45)</f>
        <v/>
      </c>
      <c r="AG45" s="17">
        <f>MIN((AD45+AE45-AF45),MAX(0,AN45-(IF(IF($E$6="",99,$E$6)&lt;IF($E$10="",99,$E$10),J45+K45-L45,0)+IF(IF($E$7="",99,$E$7)&lt;IF($E$10="",99,$E$10),O45+P45-Q45,0)+IF(IF($E$8="",99,$E$8)&lt;IF($E$10="",99,$E$10),T45+U45-V45,0)+IF(IF($E$9="",99,$E$9)&lt;IF($E$10="",99,$E$10),Y45+Z45-AA45,0)+IF(IF($E$11="",99,$E$11)&lt;IF($E$10="",99,$E$10),AI45+AJ45-AK45,0))))</f>
        <v/>
      </c>
      <c r="AH45" s="17">
        <f>ROUND((AD45+AE45-AF45)-AG45,2)</f>
        <v/>
      </c>
      <c r="AI45" s="17">
        <f>AM44</f>
        <v/>
      </c>
      <c r="AJ45" s="17">
        <f>AI45*N($C$11)/12</f>
        <v/>
      </c>
      <c r="AK45" s="17">
        <f>MIN(N($D$11),AI45+AJ45)</f>
        <v/>
      </c>
      <c r="AL45" s="17">
        <f>MIN((AI45+AJ45-AK45),MAX(0,AN45-(IF(IF($E$6="",99,$E$6)&lt;IF($E$11="",99,$E$11),J45+K45-L45,0)+IF(IF($E$7="",99,$E$7)&lt;IF($E$11="",99,$E$11),O45+P45-Q45,0)+IF(IF($E$8="",99,$E$8)&lt;IF($E$11="",99,$E$11),T45+U45-V45,0)+IF(IF($E$9="",99,$E$9)&lt;IF($E$11="",99,$E$11),Y45+Z45-AA45,0)+IF(IF($E$10="",99,$E$10)&lt;IF($E$11="",99,$E$11),AD45+AE45-AF45,0))))</f>
        <v/>
      </c>
      <c r="AM45" s="17">
        <f>ROUND((AI45+AJ45-AK45)-AL45,2)</f>
        <v/>
      </c>
      <c r="AN45" s="17">
        <f>MAX(0,N($B$13)-(L45+Q45+V45+AA45+AF45+AK45))</f>
        <v/>
      </c>
      <c r="AO45" s="17">
        <f>N45+S45+X45+AC45+AH45+AM45</f>
        <v/>
      </c>
    </row>
    <row r="46">
      <c r="I46" s="16" t="n">
        <v>41</v>
      </c>
      <c r="J46" s="17">
        <f>N45</f>
        <v/>
      </c>
      <c r="K46" s="17">
        <f>J46*N($C$6)/12</f>
        <v/>
      </c>
      <c r="L46" s="17">
        <f>MIN(N($D$6),J46+K46)</f>
        <v/>
      </c>
      <c r="M46" s="17">
        <f>MIN((J46+K46-L46),MAX(0,AN46-(IF(IF($E$7="",99,$E$7)&lt;IF($E$6="",99,$E$6),O46+P46-Q46,0)+IF(IF($E$8="",99,$E$8)&lt;IF($E$6="",99,$E$6),T46+U46-V46,0)+IF(IF($E$9="",99,$E$9)&lt;IF($E$6="",99,$E$6),Y46+Z46-AA46,0)+IF(IF($E$10="",99,$E$10)&lt;IF($E$6="",99,$E$6),AD46+AE46-AF46,0)+IF(IF($E$11="",99,$E$11)&lt;IF($E$6="",99,$E$6),AI46+AJ46-AK46,0))))</f>
        <v/>
      </c>
      <c r="N46" s="17">
        <f>ROUND((J46+K46-L46)-M46,2)</f>
        <v/>
      </c>
      <c r="O46" s="17">
        <f>S45</f>
        <v/>
      </c>
      <c r="P46" s="17">
        <f>O46*N($C$7)/12</f>
        <v/>
      </c>
      <c r="Q46" s="17">
        <f>MIN(N($D$7),O46+P46)</f>
        <v/>
      </c>
      <c r="R46" s="17">
        <f>MIN((O46+P46-Q46),MAX(0,AN46-(IF(IF($E$6="",99,$E$6)&lt;IF($E$7="",99,$E$7),J46+K46-L46,0)+IF(IF($E$8="",99,$E$8)&lt;IF($E$7="",99,$E$7),T46+U46-V46,0)+IF(IF($E$9="",99,$E$9)&lt;IF($E$7="",99,$E$7),Y46+Z46-AA46,0)+IF(IF($E$10="",99,$E$10)&lt;IF($E$7="",99,$E$7),AD46+AE46-AF46,0)+IF(IF($E$11="",99,$E$11)&lt;IF($E$7="",99,$E$7),AI46+AJ46-AK46,0))))</f>
        <v/>
      </c>
      <c r="S46" s="17">
        <f>ROUND((O46+P46-Q46)-R46,2)</f>
        <v/>
      </c>
      <c r="T46" s="17">
        <f>X45</f>
        <v/>
      </c>
      <c r="U46" s="17">
        <f>T46*N($C$8)/12</f>
        <v/>
      </c>
      <c r="V46" s="17">
        <f>MIN(N($D$8),T46+U46)</f>
        <v/>
      </c>
      <c r="W46" s="17">
        <f>MIN((T46+U46-V46),MAX(0,AN46-(IF(IF($E$6="",99,$E$6)&lt;IF($E$8="",99,$E$8),J46+K46-L46,0)+IF(IF($E$7="",99,$E$7)&lt;IF($E$8="",99,$E$8),O46+P46-Q46,0)+IF(IF($E$9="",99,$E$9)&lt;IF($E$8="",99,$E$8),Y46+Z46-AA46,0)+IF(IF($E$10="",99,$E$10)&lt;IF($E$8="",99,$E$8),AD46+AE46-AF46,0)+IF(IF($E$11="",99,$E$11)&lt;IF($E$8="",99,$E$8),AI46+AJ46-AK46,0))))</f>
        <v/>
      </c>
      <c r="X46" s="17">
        <f>ROUND((T46+U46-V46)-W46,2)</f>
        <v/>
      </c>
      <c r="Y46" s="17">
        <f>AC45</f>
        <v/>
      </c>
      <c r="Z46" s="17">
        <f>Y46*N($C$9)/12</f>
        <v/>
      </c>
      <c r="AA46" s="17">
        <f>MIN(N($D$9),Y46+Z46)</f>
        <v/>
      </c>
      <c r="AB46" s="17">
        <f>MIN((Y46+Z46-AA46),MAX(0,AN46-(IF(IF($E$6="",99,$E$6)&lt;IF($E$9="",99,$E$9),J46+K46-L46,0)+IF(IF($E$7="",99,$E$7)&lt;IF($E$9="",99,$E$9),O46+P46-Q46,0)+IF(IF($E$8="",99,$E$8)&lt;IF($E$9="",99,$E$9),T46+U46-V46,0)+IF(IF($E$10="",99,$E$10)&lt;IF($E$9="",99,$E$9),AD46+AE46-AF46,0)+IF(IF($E$11="",99,$E$11)&lt;IF($E$9="",99,$E$9),AI46+AJ46-AK46,0))))</f>
        <v/>
      </c>
      <c r="AC46" s="17">
        <f>ROUND((Y46+Z46-AA46)-AB46,2)</f>
        <v/>
      </c>
      <c r="AD46" s="17">
        <f>AH45</f>
        <v/>
      </c>
      <c r="AE46" s="17">
        <f>AD46*N($C$10)/12</f>
        <v/>
      </c>
      <c r="AF46" s="17">
        <f>MIN(N($D$10),AD46+AE46)</f>
        <v/>
      </c>
      <c r="AG46" s="17">
        <f>MIN((AD46+AE46-AF46),MAX(0,AN46-(IF(IF($E$6="",99,$E$6)&lt;IF($E$10="",99,$E$10),J46+K46-L46,0)+IF(IF($E$7="",99,$E$7)&lt;IF($E$10="",99,$E$10),O46+P46-Q46,0)+IF(IF($E$8="",99,$E$8)&lt;IF($E$10="",99,$E$10),T46+U46-V46,0)+IF(IF($E$9="",99,$E$9)&lt;IF($E$10="",99,$E$10),Y46+Z46-AA46,0)+IF(IF($E$11="",99,$E$11)&lt;IF($E$10="",99,$E$10),AI46+AJ46-AK46,0))))</f>
        <v/>
      </c>
      <c r="AH46" s="17">
        <f>ROUND((AD46+AE46-AF46)-AG46,2)</f>
        <v/>
      </c>
      <c r="AI46" s="17">
        <f>AM45</f>
        <v/>
      </c>
      <c r="AJ46" s="17">
        <f>AI46*N($C$11)/12</f>
        <v/>
      </c>
      <c r="AK46" s="17">
        <f>MIN(N($D$11),AI46+AJ46)</f>
        <v/>
      </c>
      <c r="AL46" s="17">
        <f>MIN((AI46+AJ46-AK46),MAX(0,AN46-(IF(IF($E$6="",99,$E$6)&lt;IF($E$11="",99,$E$11),J46+K46-L46,0)+IF(IF($E$7="",99,$E$7)&lt;IF($E$11="",99,$E$11),O46+P46-Q46,0)+IF(IF($E$8="",99,$E$8)&lt;IF($E$11="",99,$E$11),T46+U46-V46,0)+IF(IF($E$9="",99,$E$9)&lt;IF($E$11="",99,$E$11),Y46+Z46-AA46,0)+IF(IF($E$10="",99,$E$10)&lt;IF($E$11="",99,$E$11),AD46+AE46-AF46,0))))</f>
        <v/>
      </c>
      <c r="AM46" s="17">
        <f>ROUND((AI46+AJ46-AK46)-AL46,2)</f>
        <v/>
      </c>
      <c r="AN46" s="17">
        <f>MAX(0,N($B$13)-(L46+Q46+V46+AA46+AF46+AK46))</f>
        <v/>
      </c>
      <c r="AO46" s="17">
        <f>N46+S46+X46+AC46+AH46+AM46</f>
        <v/>
      </c>
    </row>
    <row r="47">
      <c r="I47" s="16" t="n">
        <v>42</v>
      </c>
      <c r="J47" s="17">
        <f>N46</f>
        <v/>
      </c>
      <c r="K47" s="17">
        <f>J47*N($C$6)/12</f>
        <v/>
      </c>
      <c r="L47" s="17">
        <f>MIN(N($D$6),J47+K47)</f>
        <v/>
      </c>
      <c r="M47" s="17">
        <f>MIN((J47+K47-L47),MAX(0,AN47-(IF(IF($E$7="",99,$E$7)&lt;IF($E$6="",99,$E$6),O47+P47-Q47,0)+IF(IF($E$8="",99,$E$8)&lt;IF($E$6="",99,$E$6),T47+U47-V47,0)+IF(IF($E$9="",99,$E$9)&lt;IF($E$6="",99,$E$6),Y47+Z47-AA47,0)+IF(IF($E$10="",99,$E$10)&lt;IF($E$6="",99,$E$6),AD47+AE47-AF47,0)+IF(IF($E$11="",99,$E$11)&lt;IF($E$6="",99,$E$6),AI47+AJ47-AK47,0))))</f>
        <v/>
      </c>
      <c r="N47" s="17">
        <f>ROUND((J47+K47-L47)-M47,2)</f>
        <v/>
      </c>
      <c r="O47" s="17">
        <f>S46</f>
        <v/>
      </c>
      <c r="P47" s="17">
        <f>O47*N($C$7)/12</f>
        <v/>
      </c>
      <c r="Q47" s="17">
        <f>MIN(N($D$7),O47+P47)</f>
        <v/>
      </c>
      <c r="R47" s="17">
        <f>MIN((O47+P47-Q47),MAX(0,AN47-(IF(IF($E$6="",99,$E$6)&lt;IF($E$7="",99,$E$7),J47+K47-L47,0)+IF(IF($E$8="",99,$E$8)&lt;IF($E$7="",99,$E$7),T47+U47-V47,0)+IF(IF($E$9="",99,$E$9)&lt;IF($E$7="",99,$E$7),Y47+Z47-AA47,0)+IF(IF($E$10="",99,$E$10)&lt;IF($E$7="",99,$E$7),AD47+AE47-AF47,0)+IF(IF($E$11="",99,$E$11)&lt;IF($E$7="",99,$E$7),AI47+AJ47-AK47,0))))</f>
        <v/>
      </c>
      <c r="S47" s="17">
        <f>ROUND((O47+P47-Q47)-R47,2)</f>
        <v/>
      </c>
      <c r="T47" s="17">
        <f>X46</f>
        <v/>
      </c>
      <c r="U47" s="17">
        <f>T47*N($C$8)/12</f>
        <v/>
      </c>
      <c r="V47" s="17">
        <f>MIN(N($D$8),T47+U47)</f>
        <v/>
      </c>
      <c r="W47" s="17">
        <f>MIN((T47+U47-V47),MAX(0,AN47-(IF(IF($E$6="",99,$E$6)&lt;IF($E$8="",99,$E$8),J47+K47-L47,0)+IF(IF($E$7="",99,$E$7)&lt;IF($E$8="",99,$E$8),O47+P47-Q47,0)+IF(IF($E$9="",99,$E$9)&lt;IF($E$8="",99,$E$8),Y47+Z47-AA47,0)+IF(IF($E$10="",99,$E$10)&lt;IF($E$8="",99,$E$8),AD47+AE47-AF47,0)+IF(IF($E$11="",99,$E$11)&lt;IF($E$8="",99,$E$8),AI47+AJ47-AK47,0))))</f>
        <v/>
      </c>
      <c r="X47" s="17">
        <f>ROUND((T47+U47-V47)-W47,2)</f>
        <v/>
      </c>
      <c r="Y47" s="17">
        <f>AC46</f>
        <v/>
      </c>
      <c r="Z47" s="17">
        <f>Y47*N($C$9)/12</f>
        <v/>
      </c>
      <c r="AA47" s="17">
        <f>MIN(N($D$9),Y47+Z47)</f>
        <v/>
      </c>
      <c r="AB47" s="17">
        <f>MIN((Y47+Z47-AA47),MAX(0,AN47-(IF(IF($E$6="",99,$E$6)&lt;IF($E$9="",99,$E$9),J47+K47-L47,0)+IF(IF($E$7="",99,$E$7)&lt;IF($E$9="",99,$E$9),O47+P47-Q47,0)+IF(IF($E$8="",99,$E$8)&lt;IF($E$9="",99,$E$9),T47+U47-V47,0)+IF(IF($E$10="",99,$E$10)&lt;IF($E$9="",99,$E$9),AD47+AE47-AF47,0)+IF(IF($E$11="",99,$E$11)&lt;IF($E$9="",99,$E$9),AI47+AJ47-AK47,0))))</f>
        <v/>
      </c>
      <c r="AC47" s="17">
        <f>ROUND((Y47+Z47-AA47)-AB47,2)</f>
        <v/>
      </c>
      <c r="AD47" s="17">
        <f>AH46</f>
        <v/>
      </c>
      <c r="AE47" s="17">
        <f>AD47*N($C$10)/12</f>
        <v/>
      </c>
      <c r="AF47" s="17">
        <f>MIN(N($D$10),AD47+AE47)</f>
        <v/>
      </c>
      <c r="AG47" s="17">
        <f>MIN((AD47+AE47-AF47),MAX(0,AN47-(IF(IF($E$6="",99,$E$6)&lt;IF($E$10="",99,$E$10),J47+K47-L47,0)+IF(IF($E$7="",99,$E$7)&lt;IF($E$10="",99,$E$10),O47+P47-Q47,0)+IF(IF($E$8="",99,$E$8)&lt;IF($E$10="",99,$E$10),T47+U47-V47,0)+IF(IF($E$9="",99,$E$9)&lt;IF($E$10="",99,$E$10),Y47+Z47-AA47,0)+IF(IF($E$11="",99,$E$11)&lt;IF($E$10="",99,$E$10),AI47+AJ47-AK47,0))))</f>
        <v/>
      </c>
      <c r="AH47" s="17">
        <f>ROUND((AD47+AE47-AF47)-AG47,2)</f>
        <v/>
      </c>
      <c r="AI47" s="17">
        <f>AM46</f>
        <v/>
      </c>
      <c r="AJ47" s="17">
        <f>AI47*N($C$11)/12</f>
        <v/>
      </c>
      <c r="AK47" s="17">
        <f>MIN(N($D$11),AI47+AJ47)</f>
        <v/>
      </c>
      <c r="AL47" s="17">
        <f>MIN((AI47+AJ47-AK47),MAX(0,AN47-(IF(IF($E$6="",99,$E$6)&lt;IF($E$11="",99,$E$11),J47+K47-L47,0)+IF(IF($E$7="",99,$E$7)&lt;IF($E$11="",99,$E$11),O47+P47-Q47,0)+IF(IF($E$8="",99,$E$8)&lt;IF($E$11="",99,$E$11),T47+U47-V47,0)+IF(IF($E$9="",99,$E$9)&lt;IF($E$11="",99,$E$11),Y47+Z47-AA47,0)+IF(IF($E$10="",99,$E$10)&lt;IF($E$11="",99,$E$11),AD47+AE47-AF47,0))))</f>
        <v/>
      </c>
      <c r="AM47" s="17">
        <f>ROUND((AI47+AJ47-AK47)-AL47,2)</f>
        <v/>
      </c>
      <c r="AN47" s="17">
        <f>MAX(0,N($B$13)-(L47+Q47+V47+AA47+AF47+AK47))</f>
        <v/>
      </c>
      <c r="AO47" s="17">
        <f>N47+S47+X47+AC47+AH47+AM47</f>
        <v/>
      </c>
    </row>
    <row r="48">
      <c r="I48" s="16" t="n">
        <v>43</v>
      </c>
      <c r="J48" s="17">
        <f>N47</f>
        <v/>
      </c>
      <c r="K48" s="17">
        <f>J48*N($C$6)/12</f>
        <v/>
      </c>
      <c r="L48" s="17">
        <f>MIN(N($D$6),J48+K48)</f>
        <v/>
      </c>
      <c r="M48" s="17">
        <f>MIN((J48+K48-L48),MAX(0,AN48-(IF(IF($E$7="",99,$E$7)&lt;IF($E$6="",99,$E$6),O48+P48-Q48,0)+IF(IF($E$8="",99,$E$8)&lt;IF($E$6="",99,$E$6),T48+U48-V48,0)+IF(IF($E$9="",99,$E$9)&lt;IF($E$6="",99,$E$6),Y48+Z48-AA48,0)+IF(IF($E$10="",99,$E$10)&lt;IF($E$6="",99,$E$6),AD48+AE48-AF48,0)+IF(IF($E$11="",99,$E$11)&lt;IF($E$6="",99,$E$6),AI48+AJ48-AK48,0))))</f>
        <v/>
      </c>
      <c r="N48" s="17">
        <f>ROUND((J48+K48-L48)-M48,2)</f>
        <v/>
      </c>
      <c r="O48" s="17">
        <f>S47</f>
        <v/>
      </c>
      <c r="P48" s="17">
        <f>O48*N($C$7)/12</f>
        <v/>
      </c>
      <c r="Q48" s="17">
        <f>MIN(N($D$7),O48+P48)</f>
        <v/>
      </c>
      <c r="R48" s="17">
        <f>MIN((O48+P48-Q48),MAX(0,AN48-(IF(IF($E$6="",99,$E$6)&lt;IF($E$7="",99,$E$7),J48+K48-L48,0)+IF(IF($E$8="",99,$E$8)&lt;IF($E$7="",99,$E$7),T48+U48-V48,0)+IF(IF($E$9="",99,$E$9)&lt;IF($E$7="",99,$E$7),Y48+Z48-AA48,0)+IF(IF($E$10="",99,$E$10)&lt;IF($E$7="",99,$E$7),AD48+AE48-AF48,0)+IF(IF($E$11="",99,$E$11)&lt;IF($E$7="",99,$E$7),AI48+AJ48-AK48,0))))</f>
        <v/>
      </c>
      <c r="S48" s="17">
        <f>ROUND((O48+P48-Q48)-R48,2)</f>
        <v/>
      </c>
      <c r="T48" s="17">
        <f>X47</f>
        <v/>
      </c>
      <c r="U48" s="17">
        <f>T48*N($C$8)/12</f>
        <v/>
      </c>
      <c r="V48" s="17">
        <f>MIN(N($D$8),T48+U48)</f>
        <v/>
      </c>
      <c r="W48" s="17">
        <f>MIN((T48+U48-V48),MAX(0,AN48-(IF(IF($E$6="",99,$E$6)&lt;IF($E$8="",99,$E$8),J48+K48-L48,0)+IF(IF($E$7="",99,$E$7)&lt;IF($E$8="",99,$E$8),O48+P48-Q48,0)+IF(IF($E$9="",99,$E$9)&lt;IF($E$8="",99,$E$8),Y48+Z48-AA48,0)+IF(IF($E$10="",99,$E$10)&lt;IF($E$8="",99,$E$8),AD48+AE48-AF48,0)+IF(IF($E$11="",99,$E$11)&lt;IF($E$8="",99,$E$8),AI48+AJ48-AK48,0))))</f>
        <v/>
      </c>
      <c r="X48" s="17">
        <f>ROUND((T48+U48-V48)-W48,2)</f>
        <v/>
      </c>
      <c r="Y48" s="17">
        <f>AC47</f>
        <v/>
      </c>
      <c r="Z48" s="17">
        <f>Y48*N($C$9)/12</f>
        <v/>
      </c>
      <c r="AA48" s="17">
        <f>MIN(N($D$9),Y48+Z48)</f>
        <v/>
      </c>
      <c r="AB48" s="17">
        <f>MIN((Y48+Z48-AA48),MAX(0,AN48-(IF(IF($E$6="",99,$E$6)&lt;IF($E$9="",99,$E$9),J48+K48-L48,0)+IF(IF($E$7="",99,$E$7)&lt;IF($E$9="",99,$E$9),O48+P48-Q48,0)+IF(IF($E$8="",99,$E$8)&lt;IF($E$9="",99,$E$9),T48+U48-V48,0)+IF(IF($E$10="",99,$E$10)&lt;IF($E$9="",99,$E$9),AD48+AE48-AF48,0)+IF(IF($E$11="",99,$E$11)&lt;IF($E$9="",99,$E$9),AI48+AJ48-AK48,0))))</f>
        <v/>
      </c>
      <c r="AC48" s="17">
        <f>ROUND((Y48+Z48-AA48)-AB48,2)</f>
        <v/>
      </c>
      <c r="AD48" s="17">
        <f>AH47</f>
        <v/>
      </c>
      <c r="AE48" s="17">
        <f>AD48*N($C$10)/12</f>
        <v/>
      </c>
      <c r="AF48" s="17">
        <f>MIN(N($D$10),AD48+AE48)</f>
        <v/>
      </c>
      <c r="AG48" s="17">
        <f>MIN((AD48+AE48-AF48),MAX(0,AN48-(IF(IF($E$6="",99,$E$6)&lt;IF($E$10="",99,$E$10),J48+K48-L48,0)+IF(IF($E$7="",99,$E$7)&lt;IF($E$10="",99,$E$10),O48+P48-Q48,0)+IF(IF($E$8="",99,$E$8)&lt;IF($E$10="",99,$E$10),T48+U48-V48,0)+IF(IF($E$9="",99,$E$9)&lt;IF($E$10="",99,$E$10),Y48+Z48-AA48,0)+IF(IF($E$11="",99,$E$11)&lt;IF($E$10="",99,$E$10),AI48+AJ48-AK48,0))))</f>
        <v/>
      </c>
      <c r="AH48" s="17">
        <f>ROUND((AD48+AE48-AF48)-AG48,2)</f>
        <v/>
      </c>
      <c r="AI48" s="17">
        <f>AM47</f>
        <v/>
      </c>
      <c r="AJ48" s="17">
        <f>AI48*N($C$11)/12</f>
        <v/>
      </c>
      <c r="AK48" s="17">
        <f>MIN(N($D$11),AI48+AJ48)</f>
        <v/>
      </c>
      <c r="AL48" s="17">
        <f>MIN((AI48+AJ48-AK48),MAX(0,AN48-(IF(IF($E$6="",99,$E$6)&lt;IF($E$11="",99,$E$11),J48+K48-L48,0)+IF(IF($E$7="",99,$E$7)&lt;IF($E$11="",99,$E$11),O48+P48-Q48,0)+IF(IF($E$8="",99,$E$8)&lt;IF($E$11="",99,$E$11),T48+U48-V48,0)+IF(IF($E$9="",99,$E$9)&lt;IF($E$11="",99,$E$11),Y48+Z48-AA48,0)+IF(IF($E$10="",99,$E$10)&lt;IF($E$11="",99,$E$11),AD48+AE48-AF48,0))))</f>
        <v/>
      </c>
      <c r="AM48" s="17">
        <f>ROUND((AI48+AJ48-AK48)-AL48,2)</f>
        <v/>
      </c>
      <c r="AN48" s="17">
        <f>MAX(0,N($B$13)-(L48+Q48+V48+AA48+AF48+AK48))</f>
        <v/>
      </c>
      <c r="AO48" s="17">
        <f>N48+S48+X48+AC48+AH48+AM48</f>
        <v/>
      </c>
    </row>
    <row r="49">
      <c r="I49" s="16" t="n">
        <v>44</v>
      </c>
      <c r="J49" s="17">
        <f>N48</f>
        <v/>
      </c>
      <c r="K49" s="17">
        <f>J49*N($C$6)/12</f>
        <v/>
      </c>
      <c r="L49" s="17">
        <f>MIN(N($D$6),J49+K49)</f>
        <v/>
      </c>
      <c r="M49" s="17">
        <f>MIN((J49+K49-L49),MAX(0,AN49-(IF(IF($E$7="",99,$E$7)&lt;IF($E$6="",99,$E$6),O49+P49-Q49,0)+IF(IF($E$8="",99,$E$8)&lt;IF($E$6="",99,$E$6),T49+U49-V49,0)+IF(IF($E$9="",99,$E$9)&lt;IF($E$6="",99,$E$6),Y49+Z49-AA49,0)+IF(IF($E$10="",99,$E$10)&lt;IF($E$6="",99,$E$6),AD49+AE49-AF49,0)+IF(IF($E$11="",99,$E$11)&lt;IF($E$6="",99,$E$6),AI49+AJ49-AK49,0))))</f>
        <v/>
      </c>
      <c r="N49" s="17">
        <f>ROUND((J49+K49-L49)-M49,2)</f>
        <v/>
      </c>
      <c r="O49" s="17">
        <f>S48</f>
        <v/>
      </c>
      <c r="P49" s="17">
        <f>O49*N($C$7)/12</f>
        <v/>
      </c>
      <c r="Q49" s="17">
        <f>MIN(N($D$7),O49+P49)</f>
        <v/>
      </c>
      <c r="R49" s="17">
        <f>MIN((O49+P49-Q49),MAX(0,AN49-(IF(IF($E$6="",99,$E$6)&lt;IF($E$7="",99,$E$7),J49+K49-L49,0)+IF(IF($E$8="",99,$E$8)&lt;IF($E$7="",99,$E$7),T49+U49-V49,0)+IF(IF($E$9="",99,$E$9)&lt;IF($E$7="",99,$E$7),Y49+Z49-AA49,0)+IF(IF($E$10="",99,$E$10)&lt;IF($E$7="",99,$E$7),AD49+AE49-AF49,0)+IF(IF($E$11="",99,$E$11)&lt;IF($E$7="",99,$E$7),AI49+AJ49-AK49,0))))</f>
        <v/>
      </c>
      <c r="S49" s="17">
        <f>ROUND((O49+P49-Q49)-R49,2)</f>
        <v/>
      </c>
      <c r="T49" s="17">
        <f>X48</f>
        <v/>
      </c>
      <c r="U49" s="17">
        <f>T49*N($C$8)/12</f>
        <v/>
      </c>
      <c r="V49" s="17">
        <f>MIN(N($D$8),T49+U49)</f>
        <v/>
      </c>
      <c r="W49" s="17">
        <f>MIN((T49+U49-V49),MAX(0,AN49-(IF(IF($E$6="",99,$E$6)&lt;IF($E$8="",99,$E$8),J49+K49-L49,0)+IF(IF($E$7="",99,$E$7)&lt;IF($E$8="",99,$E$8),O49+P49-Q49,0)+IF(IF($E$9="",99,$E$9)&lt;IF($E$8="",99,$E$8),Y49+Z49-AA49,0)+IF(IF($E$10="",99,$E$10)&lt;IF($E$8="",99,$E$8),AD49+AE49-AF49,0)+IF(IF($E$11="",99,$E$11)&lt;IF($E$8="",99,$E$8),AI49+AJ49-AK49,0))))</f>
        <v/>
      </c>
      <c r="X49" s="17">
        <f>ROUND((T49+U49-V49)-W49,2)</f>
        <v/>
      </c>
      <c r="Y49" s="17">
        <f>AC48</f>
        <v/>
      </c>
      <c r="Z49" s="17">
        <f>Y49*N($C$9)/12</f>
        <v/>
      </c>
      <c r="AA49" s="17">
        <f>MIN(N($D$9),Y49+Z49)</f>
        <v/>
      </c>
      <c r="AB49" s="17">
        <f>MIN((Y49+Z49-AA49),MAX(0,AN49-(IF(IF($E$6="",99,$E$6)&lt;IF($E$9="",99,$E$9),J49+K49-L49,0)+IF(IF($E$7="",99,$E$7)&lt;IF($E$9="",99,$E$9),O49+P49-Q49,0)+IF(IF($E$8="",99,$E$8)&lt;IF($E$9="",99,$E$9),T49+U49-V49,0)+IF(IF($E$10="",99,$E$10)&lt;IF($E$9="",99,$E$9),AD49+AE49-AF49,0)+IF(IF($E$11="",99,$E$11)&lt;IF($E$9="",99,$E$9),AI49+AJ49-AK49,0))))</f>
        <v/>
      </c>
      <c r="AC49" s="17">
        <f>ROUND((Y49+Z49-AA49)-AB49,2)</f>
        <v/>
      </c>
      <c r="AD49" s="17">
        <f>AH48</f>
        <v/>
      </c>
      <c r="AE49" s="17">
        <f>AD49*N($C$10)/12</f>
        <v/>
      </c>
      <c r="AF49" s="17">
        <f>MIN(N($D$10),AD49+AE49)</f>
        <v/>
      </c>
      <c r="AG49" s="17">
        <f>MIN((AD49+AE49-AF49),MAX(0,AN49-(IF(IF($E$6="",99,$E$6)&lt;IF($E$10="",99,$E$10),J49+K49-L49,0)+IF(IF($E$7="",99,$E$7)&lt;IF($E$10="",99,$E$10),O49+P49-Q49,0)+IF(IF($E$8="",99,$E$8)&lt;IF($E$10="",99,$E$10),T49+U49-V49,0)+IF(IF($E$9="",99,$E$9)&lt;IF($E$10="",99,$E$10),Y49+Z49-AA49,0)+IF(IF($E$11="",99,$E$11)&lt;IF($E$10="",99,$E$10),AI49+AJ49-AK49,0))))</f>
        <v/>
      </c>
      <c r="AH49" s="17">
        <f>ROUND((AD49+AE49-AF49)-AG49,2)</f>
        <v/>
      </c>
      <c r="AI49" s="17">
        <f>AM48</f>
        <v/>
      </c>
      <c r="AJ49" s="17">
        <f>AI49*N($C$11)/12</f>
        <v/>
      </c>
      <c r="AK49" s="17">
        <f>MIN(N($D$11),AI49+AJ49)</f>
        <v/>
      </c>
      <c r="AL49" s="17">
        <f>MIN((AI49+AJ49-AK49),MAX(0,AN49-(IF(IF($E$6="",99,$E$6)&lt;IF($E$11="",99,$E$11),J49+K49-L49,0)+IF(IF($E$7="",99,$E$7)&lt;IF($E$11="",99,$E$11),O49+P49-Q49,0)+IF(IF($E$8="",99,$E$8)&lt;IF($E$11="",99,$E$11),T49+U49-V49,0)+IF(IF($E$9="",99,$E$9)&lt;IF($E$11="",99,$E$11),Y49+Z49-AA49,0)+IF(IF($E$10="",99,$E$10)&lt;IF($E$11="",99,$E$11),AD49+AE49-AF49,0))))</f>
        <v/>
      </c>
      <c r="AM49" s="17">
        <f>ROUND((AI49+AJ49-AK49)-AL49,2)</f>
        <v/>
      </c>
      <c r="AN49" s="17">
        <f>MAX(0,N($B$13)-(L49+Q49+V49+AA49+AF49+AK49))</f>
        <v/>
      </c>
      <c r="AO49" s="17">
        <f>N49+S49+X49+AC49+AH49+AM49</f>
        <v/>
      </c>
    </row>
    <row r="50">
      <c r="I50" s="16" t="n">
        <v>45</v>
      </c>
      <c r="J50" s="17">
        <f>N49</f>
        <v/>
      </c>
      <c r="K50" s="17">
        <f>J50*N($C$6)/12</f>
        <v/>
      </c>
      <c r="L50" s="17">
        <f>MIN(N($D$6),J50+K50)</f>
        <v/>
      </c>
      <c r="M50" s="17">
        <f>MIN((J50+K50-L50),MAX(0,AN50-(IF(IF($E$7="",99,$E$7)&lt;IF($E$6="",99,$E$6),O50+P50-Q50,0)+IF(IF($E$8="",99,$E$8)&lt;IF($E$6="",99,$E$6),T50+U50-V50,0)+IF(IF($E$9="",99,$E$9)&lt;IF($E$6="",99,$E$6),Y50+Z50-AA50,0)+IF(IF($E$10="",99,$E$10)&lt;IF($E$6="",99,$E$6),AD50+AE50-AF50,0)+IF(IF($E$11="",99,$E$11)&lt;IF($E$6="",99,$E$6),AI50+AJ50-AK50,0))))</f>
        <v/>
      </c>
      <c r="N50" s="17">
        <f>ROUND((J50+K50-L50)-M50,2)</f>
        <v/>
      </c>
      <c r="O50" s="17">
        <f>S49</f>
        <v/>
      </c>
      <c r="P50" s="17">
        <f>O50*N($C$7)/12</f>
        <v/>
      </c>
      <c r="Q50" s="17">
        <f>MIN(N($D$7),O50+P50)</f>
        <v/>
      </c>
      <c r="R50" s="17">
        <f>MIN((O50+P50-Q50),MAX(0,AN50-(IF(IF($E$6="",99,$E$6)&lt;IF($E$7="",99,$E$7),J50+K50-L50,0)+IF(IF($E$8="",99,$E$8)&lt;IF($E$7="",99,$E$7),T50+U50-V50,0)+IF(IF($E$9="",99,$E$9)&lt;IF($E$7="",99,$E$7),Y50+Z50-AA50,0)+IF(IF($E$10="",99,$E$10)&lt;IF($E$7="",99,$E$7),AD50+AE50-AF50,0)+IF(IF($E$11="",99,$E$11)&lt;IF($E$7="",99,$E$7),AI50+AJ50-AK50,0))))</f>
        <v/>
      </c>
      <c r="S50" s="17">
        <f>ROUND((O50+P50-Q50)-R50,2)</f>
        <v/>
      </c>
      <c r="T50" s="17">
        <f>X49</f>
        <v/>
      </c>
      <c r="U50" s="17">
        <f>T50*N($C$8)/12</f>
        <v/>
      </c>
      <c r="V50" s="17">
        <f>MIN(N($D$8),T50+U50)</f>
        <v/>
      </c>
      <c r="W50" s="17">
        <f>MIN((T50+U50-V50),MAX(0,AN50-(IF(IF($E$6="",99,$E$6)&lt;IF($E$8="",99,$E$8),J50+K50-L50,0)+IF(IF($E$7="",99,$E$7)&lt;IF($E$8="",99,$E$8),O50+P50-Q50,0)+IF(IF($E$9="",99,$E$9)&lt;IF($E$8="",99,$E$8),Y50+Z50-AA50,0)+IF(IF($E$10="",99,$E$10)&lt;IF($E$8="",99,$E$8),AD50+AE50-AF50,0)+IF(IF($E$11="",99,$E$11)&lt;IF($E$8="",99,$E$8),AI50+AJ50-AK50,0))))</f>
        <v/>
      </c>
      <c r="X50" s="17">
        <f>ROUND((T50+U50-V50)-W50,2)</f>
        <v/>
      </c>
      <c r="Y50" s="17">
        <f>AC49</f>
        <v/>
      </c>
      <c r="Z50" s="17">
        <f>Y50*N($C$9)/12</f>
        <v/>
      </c>
      <c r="AA50" s="17">
        <f>MIN(N($D$9),Y50+Z50)</f>
        <v/>
      </c>
      <c r="AB50" s="17">
        <f>MIN((Y50+Z50-AA50),MAX(0,AN50-(IF(IF($E$6="",99,$E$6)&lt;IF($E$9="",99,$E$9),J50+K50-L50,0)+IF(IF($E$7="",99,$E$7)&lt;IF($E$9="",99,$E$9),O50+P50-Q50,0)+IF(IF($E$8="",99,$E$8)&lt;IF($E$9="",99,$E$9),T50+U50-V50,0)+IF(IF($E$10="",99,$E$10)&lt;IF($E$9="",99,$E$9),AD50+AE50-AF50,0)+IF(IF($E$11="",99,$E$11)&lt;IF($E$9="",99,$E$9),AI50+AJ50-AK50,0))))</f>
        <v/>
      </c>
      <c r="AC50" s="17">
        <f>ROUND((Y50+Z50-AA50)-AB50,2)</f>
        <v/>
      </c>
      <c r="AD50" s="17">
        <f>AH49</f>
        <v/>
      </c>
      <c r="AE50" s="17">
        <f>AD50*N($C$10)/12</f>
        <v/>
      </c>
      <c r="AF50" s="17">
        <f>MIN(N($D$10),AD50+AE50)</f>
        <v/>
      </c>
      <c r="AG50" s="17">
        <f>MIN((AD50+AE50-AF50),MAX(0,AN50-(IF(IF($E$6="",99,$E$6)&lt;IF($E$10="",99,$E$10),J50+K50-L50,0)+IF(IF($E$7="",99,$E$7)&lt;IF($E$10="",99,$E$10),O50+P50-Q50,0)+IF(IF($E$8="",99,$E$8)&lt;IF($E$10="",99,$E$10),T50+U50-V50,0)+IF(IF($E$9="",99,$E$9)&lt;IF($E$10="",99,$E$10),Y50+Z50-AA50,0)+IF(IF($E$11="",99,$E$11)&lt;IF($E$10="",99,$E$10),AI50+AJ50-AK50,0))))</f>
        <v/>
      </c>
      <c r="AH50" s="17">
        <f>ROUND((AD50+AE50-AF50)-AG50,2)</f>
        <v/>
      </c>
      <c r="AI50" s="17">
        <f>AM49</f>
        <v/>
      </c>
      <c r="AJ50" s="17">
        <f>AI50*N($C$11)/12</f>
        <v/>
      </c>
      <c r="AK50" s="17">
        <f>MIN(N($D$11),AI50+AJ50)</f>
        <v/>
      </c>
      <c r="AL50" s="17">
        <f>MIN((AI50+AJ50-AK50),MAX(0,AN50-(IF(IF($E$6="",99,$E$6)&lt;IF($E$11="",99,$E$11),J50+K50-L50,0)+IF(IF($E$7="",99,$E$7)&lt;IF($E$11="",99,$E$11),O50+P50-Q50,0)+IF(IF($E$8="",99,$E$8)&lt;IF($E$11="",99,$E$11),T50+U50-V50,0)+IF(IF($E$9="",99,$E$9)&lt;IF($E$11="",99,$E$11),Y50+Z50-AA50,0)+IF(IF($E$10="",99,$E$10)&lt;IF($E$11="",99,$E$11),AD50+AE50-AF50,0))))</f>
        <v/>
      </c>
      <c r="AM50" s="17">
        <f>ROUND((AI50+AJ50-AK50)-AL50,2)</f>
        <v/>
      </c>
      <c r="AN50" s="17">
        <f>MAX(0,N($B$13)-(L50+Q50+V50+AA50+AF50+AK50))</f>
        <v/>
      </c>
      <c r="AO50" s="17">
        <f>N50+S50+X50+AC50+AH50+AM50</f>
        <v/>
      </c>
    </row>
    <row r="51">
      <c r="I51" s="16" t="n">
        <v>46</v>
      </c>
      <c r="J51" s="17">
        <f>N50</f>
        <v/>
      </c>
      <c r="K51" s="17">
        <f>J51*N($C$6)/12</f>
        <v/>
      </c>
      <c r="L51" s="17">
        <f>MIN(N($D$6),J51+K51)</f>
        <v/>
      </c>
      <c r="M51" s="17">
        <f>MIN((J51+K51-L51),MAX(0,AN51-(IF(IF($E$7="",99,$E$7)&lt;IF($E$6="",99,$E$6),O51+P51-Q51,0)+IF(IF($E$8="",99,$E$8)&lt;IF($E$6="",99,$E$6),T51+U51-V51,0)+IF(IF($E$9="",99,$E$9)&lt;IF($E$6="",99,$E$6),Y51+Z51-AA51,0)+IF(IF($E$10="",99,$E$10)&lt;IF($E$6="",99,$E$6),AD51+AE51-AF51,0)+IF(IF($E$11="",99,$E$11)&lt;IF($E$6="",99,$E$6),AI51+AJ51-AK51,0))))</f>
        <v/>
      </c>
      <c r="N51" s="17">
        <f>ROUND((J51+K51-L51)-M51,2)</f>
        <v/>
      </c>
      <c r="O51" s="17">
        <f>S50</f>
        <v/>
      </c>
      <c r="P51" s="17">
        <f>O51*N($C$7)/12</f>
        <v/>
      </c>
      <c r="Q51" s="17">
        <f>MIN(N($D$7),O51+P51)</f>
        <v/>
      </c>
      <c r="R51" s="17">
        <f>MIN((O51+P51-Q51),MAX(0,AN51-(IF(IF($E$6="",99,$E$6)&lt;IF($E$7="",99,$E$7),J51+K51-L51,0)+IF(IF($E$8="",99,$E$8)&lt;IF($E$7="",99,$E$7),T51+U51-V51,0)+IF(IF($E$9="",99,$E$9)&lt;IF($E$7="",99,$E$7),Y51+Z51-AA51,0)+IF(IF($E$10="",99,$E$10)&lt;IF($E$7="",99,$E$7),AD51+AE51-AF51,0)+IF(IF($E$11="",99,$E$11)&lt;IF($E$7="",99,$E$7),AI51+AJ51-AK51,0))))</f>
        <v/>
      </c>
      <c r="S51" s="17">
        <f>ROUND((O51+P51-Q51)-R51,2)</f>
        <v/>
      </c>
      <c r="T51" s="17">
        <f>X50</f>
        <v/>
      </c>
      <c r="U51" s="17">
        <f>T51*N($C$8)/12</f>
        <v/>
      </c>
      <c r="V51" s="17">
        <f>MIN(N($D$8),T51+U51)</f>
        <v/>
      </c>
      <c r="W51" s="17">
        <f>MIN((T51+U51-V51),MAX(0,AN51-(IF(IF($E$6="",99,$E$6)&lt;IF($E$8="",99,$E$8),J51+K51-L51,0)+IF(IF($E$7="",99,$E$7)&lt;IF($E$8="",99,$E$8),O51+P51-Q51,0)+IF(IF($E$9="",99,$E$9)&lt;IF($E$8="",99,$E$8),Y51+Z51-AA51,0)+IF(IF($E$10="",99,$E$10)&lt;IF($E$8="",99,$E$8),AD51+AE51-AF51,0)+IF(IF($E$11="",99,$E$11)&lt;IF($E$8="",99,$E$8),AI51+AJ51-AK51,0))))</f>
        <v/>
      </c>
      <c r="X51" s="17">
        <f>ROUND((T51+U51-V51)-W51,2)</f>
        <v/>
      </c>
      <c r="Y51" s="17">
        <f>AC50</f>
        <v/>
      </c>
      <c r="Z51" s="17">
        <f>Y51*N($C$9)/12</f>
        <v/>
      </c>
      <c r="AA51" s="17">
        <f>MIN(N($D$9),Y51+Z51)</f>
        <v/>
      </c>
      <c r="AB51" s="17">
        <f>MIN((Y51+Z51-AA51),MAX(0,AN51-(IF(IF($E$6="",99,$E$6)&lt;IF($E$9="",99,$E$9),J51+K51-L51,0)+IF(IF($E$7="",99,$E$7)&lt;IF($E$9="",99,$E$9),O51+P51-Q51,0)+IF(IF($E$8="",99,$E$8)&lt;IF($E$9="",99,$E$9),T51+U51-V51,0)+IF(IF($E$10="",99,$E$10)&lt;IF($E$9="",99,$E$9),AD51+AE51-AF51,0)+IF(IF($E$11="",99,$E$11)&lt;IF($E$9="",99,$E$9),AI51+AJ51-AK51,0))))</f>
        <v/>
      </c>
      <c r="AC51" s="17">
        <f>ROUND((Y51+Z51-AA51)-AB51,2)</f>
        <v/>
      </c>
      <c r="AD51" s="17">
        <f>AH50</f>
        <v/>
      </c>
      <c r="AE51" s="17">
        <f>AD51*N($C$10)/12</f>
        <v/>
      </c>
      <c r="AF51" s="17">
        <f>MIN(N($D$10),AD51+AE51)</f>
        <v/>
      </c>
      <c r="AG51" s="17">
        <f>MIN((AD51+AE51-AF51),MAX(0,AN51-(IF(IF($E$6="",99,$E$6)&lt;IF($E$10="",99,$E$10),J51+K51-L51,0)+IF(IF($E$7="",99,$E$7)&lt;IF($E$10="",99,$E$10),O51+P51-Q51,0)+IF(IF($E$8="",99,$E$8)&lt;IF($E$10="",99,$E$10),T51+U51-V51,0)+IF(IF($E$9="",99,$E$9)&lt;IF($E$10="",99,$E$10),Y51+Z51-AA51,0)+IF(IF($E$11="",99,$E$11)&lt;IF($E$10="",99,$E$10),AI51+AJ51-AK51,0))))</f>
        <v/>
      </c>
      <c r="AH51" s="17">
        <f>ROUND((AD51+AE51-AF51)-AG51,2)</f>
        <v/>
      </c>
      <c r="AI51" s="17">
        <f>AM50</f>
        <v/>
      </c>
      <c r="AJ51" s="17">
        <f>AI51*N($C$11)/12</f>
        <v/>
      </c>
      <c r="AK51" s="17">
        <f>MIN(N($D$11),AI51+AJ51)</f>
        <v/>
      </c>
      <c r="AL51" s="17">
        <f>MIN((AI51+AJ51-AK51),MAX(0,AN51-(IF(IF($E$6="",99,$E$6)&lt;IF($E$11="",99,$E$11),J51+K51-L51,0)+IF(IF($E$7="",99,$E$7)&lt;IF($E$11="",99,$E$11),O51+P51-Q51,0)+IF(IF($E$8="",99,$E$8)&lt;IF($E$11="",99,$E$11),T51+U51-V51,0)+IF(IF($E$9="",99,$E$9)&lt;IF($E$11="",99,$E$11),Y51+Z51-AA51,0)+IF(IF($E$10="",99,$E$10)&lt;IF($E$11="",99,$E$11),AD51+AE51-AF51,0))))</f>
        <v/>
      </c>
      <c r="AM51" s="17">
        <f>ROUND((AI51+AJ51-AK51)-AL51,2)</f>
        <v/>
      </c>
      <c r="AN51" s="17">
        <f>MAX(0,N($B$13)-(L51+Q51+V51+AA51+AF51+AK51))</f>
        <v/>
      </c>
      <c r="AO51" s="17">
        <f>N51+S51+X51+AC51+AH51+AM51</f>
        <v/>
      </c>
    </row>
    <row r="52">
      <c r="I52" s="16" t="n">
        <v>47</v>
      </c>
      <c r="J52" s="17">
        <f>N51</f>
        <v/>
      </c>
      <c r="K52" s="17">
        <f>J52*N($C$6)/12</f>
        <v/>
      </c>
      <c r="L52" s="17">
        <f>MIN(N($D$6),J52+K52)</f>
        <v/>
      </c>
      <c r="M52" s="17">
        <f>MIN((J52+K52-L52),MAX(0,AN52-(IF(IF($E$7="",99,$E$7)&lt;IF($E$6="",99,$E$6),O52+P52-Q52,0)+IF(IF($E$8="",99,$E$8)&lt;IF($E$6="",99,$E$6),T52+U52-V52,0)+IF(IF($E$9="",99,$E$9)&lt;IF($E$6="",99,$E$6),Y52+Z52-AA52,0)+IF(IF($E$10="",99,$E$10)&lt;IF($E$6="",99,$E$6),AD52+AE52-AF52,0)+IF(IF($E$11="",99,$E$11)&lt;IF($E$6="",99,$E$6),AI52+AJ52-AK52,0))))</f>
        <v/>
      </c>
      <c r="N52" s="17">
        <f>ROUND((J52+K52-L52)-M52,2)</f>
        <v/>
      </c>
      <c r="O52" s="17">
        <f>S51</f>
        <v/>
      </c>
      <c r="P52" s="17">
        <f>O52*N($C$7)/12</f>
        <v/>
      </c>
      <c r="Q52" s="17">
        <f>MIN(N($D$7),O52+P52)</f>
        <v/>
      </c>
      <c r="R52" s="17">
        <f>MIN((O52+P52-Q52),MAX(0,AN52-(IF(IF($E$6="",99,$E$6)&lt;IF($E$7="",99,$E$7),J52+K52-L52,0)+IF(IF($E$8="",99,$E$8)&lt;IF($E$7="",99,$E$7),T52+U52-V52,0)+IF(IF($E$9="",99,$E$9)&lt;IF($E$7="",99,$E$7),Y52+Z52-AA52,0)+IF(IF($E$10="",99,$E$10)&lt;IF($E$7="",99,$E$7),AD52+AE52-AF52,0)+IF(IF($E$11="",99,$E$11)&lt;IF($E$7="",99,$E$7),AI52+AJ52-AK52,0))))</f>
        <v/>
      </c>
      <c r="S52" s="17">
        <f>ROUND((O52+P52-Q52)-R52,2)</f>
        <v/>
      </c>
      <c r="T52" s="17">
        <f>X51</f>
        <v/>
      </c>
      <c r="U52" s="17">
        <f>T52*N($C$8)/12</f>
        <v/>
      </c>
      <c r="V52" s="17">
        <f>MIN(N($D$8),T52+U52)</f>
        <v/>
      </c>
      <c r="W52" s="17">
        <f>MIN((T52+U52-V52),MAX(0,AN52-(IF(IF($E$6="",99,$E$6)&lt;IF($E$8="",99,$E$8),J52+K52-L52,0)+IF(IF($E$7="",99,$E$7)&lt;IF($E$8="",99,$E$8),O52+P52-Q52,0)+IF(IF($E$9="",99,$E$9)&lt;IF($E$8="",99,$E$8),Y52+Z52-AA52,0)+IF(IF($E$10="",99,$E$10)&lt;IF($E$8="",99,$E$8),AD52+AE52-AF52,0)+IF(IF($E$11="",99,$E$11)&lt;IF($E$8="",99,$E$8),AI52+AJ52-AK52,0))))</f>
        <v/>
      </c>
      <c r="X52" s="17">
        <f>ROUND((T52+U52-V52)-W52,2)</f>
        <v/>
      </c>
      <c r="Y52" s="17">
        <f>AC51</f>
        <v/>
      </c>
      <c r="Z52" s="17">
        <f>Y52*N($C$9)/12</f>
        <v/>
      </c>
      <c r="AA52" s="17">
        <f>MIN(N($D$9),Y52+Z52)</f>
        <v/>
      </c>
      <c r="AB52" s="17">
        <f>MIN((Y52+Z52-AA52),MAX(0,AN52-(IF(IF($E$6="",99,$E$6)&lt;IF($E$9="",99,$E$9),J52+K52-L52,0)+IF(IF($E$7="",99,$E$7)&lt;IF($E$9="",99,$E$9),O52+P52-Q52,0)+IF(IF($E$8="",99,$E$8)&lt;IF($E$9="",99,$E$9),T52+U52-V52,0)+IF(IF($E$10="",99,$E$10)&lt;IF($E$9="",99,$E$9),AD52+AE52-AF52,0)+IF(IF($E$11="",99,$E$11)&lt;IF($E$9="",99,$E$9),AI52+AJ52-AK52,0))))</f>
        <v/>
      </c>
      <c r="AC52" s="17">
        <f>ROUND((Y52+Z52-AA52)-AB52,2)</f>
        <v/>
      </c>
      <c r="AD52" s="17">
        <f>AH51</f>
        <v/>
      </c>
      <c r="AE52" s="17">
        <f>AD52*N($C$10)/12</f>
        <v/>
      </c>
      <c r="AF52" s="17">
        <f>MIN(N($D$10),AD52+AE52)</f>
        <v/>
      </c>
      <c r="AG52" s="17">
        <f>MIN((AD52+AE52-AF52),MAX(0,AN52-(IF(IF($E$6="",99,$E$6)&lt;IF($E$10="",99,$E$10),J52+K52-L52,0)+IF(IF($E$7="",99,$E$7)&lt;IF($E$10="",99,$E$10),O52+P52-Q52,0)+IF(IF($E$8="",99,$E$8)&lt;IF($E$10="",99,$E$10),T52+U52-V52,0)+IF(IF($E$9="",99,$E$9)&lt;IF($E$10="",99,$E$10),Y52+Z52-AA52,0)+IF(IF($E$11="",99,$E$11)&lt;IF($E$10="",99,$E$10),AI52+AJ52-AK52,0))))</f>
        <v/>
      </c>
      <c r="AH52" s="17">
        <f>ROUND((AD52+AE52-AF52)-AG52,2)</f>
        <v/>
      </c>
      <c r="AI52" s="17">
        <f>AM51</f>
        <v/>
      </c>
      <c r="AJ52" s="17">
        <f>AI52*N($C$11)/12</f>
        <v/>
      </c>
      <c r="AK52" s="17">
        <f>MIN(N($D$11),AI52+AJ52)</f>
        <v/>
      </c>
      <c r="AL52" s="17">
        <f>MIN((AI52+AJ52-AK52),MAX(0,AN52-(IF(IF($E$6="",99,$E$6)&lt;IF($E$11="",99,$E$11),J52+K52-L52,0)+IF(IF($E$7="",99,$E$7)&lt;IF($E$11="",99,$E$11),O52+P52-Q52,0)+IF(IF($E$8="",99,$E$8)&lt;IF($E$11="",99,$E$11),T52+U52-V52,0)+IF(IF($E$9="",99,$E$9)&lt;IF($E$11="",99,$E$11),Y52+Z52-AA52,0)+IF(IF($E$10="",99,$E$10)&lt;IF($E$11="",99,$E$11),AD52+AE52-AF52,0))))</f>
        <v/>
      </c>
      <c r="AM52" s="17">
        <f>ROUND((AI52+AJ52-AK52)-AL52,2)</f>
        <v/>
      </c>
      <c r="AN52" s="17">
        <f>MAX(0,N($B$13)-(L52+Q52+V52+AA52+AF52+AK52))</f>
        <v/>
      </c>
      <c r="AO52" s="17">
        <f>N52+S52+X52+AC52+AH52+AM52</f>
        <v/>
      </c>
    </row>
    <row r="53">
      <c r="I53" s="16" t="n">
        <v>48</v>
      </c>
      <c r="J53" s="17">
        <f>N52</f>
        <v/>
      </c>
      <c r="K53" s="17">
        <f>J53*N($C$6)/12</f>
        <v/>
      </c>
      <c r="L53" s="17">
        <f>MIN(N($D$6),J53+K53)</f>
        <v/>
      </c>
      <c r="M53" s="17">
        <f>MIN((J53+K53-L53),MAX(0,AN53-(IF(IF($E$7="",99,$E$7)&lt;IF($E$6="",99,$E$6),O53+P53-Q53,0)+IF(IF($E$8="",99,$E$8)&lt;IF($E$6="",99,$E$6),T53+U53-V53,0)+IF(IF($E$9="",99,$E$9)&lt;IF($E$6="",99,$E$6),Y53+Z53-AA53,0)+IF(IF($E$10="",99,$E$10)&lt;IF($E$6="",99,$E$6),AD53+AE53-AF53,0)+IF(IF($E$11="",99,$E$11)&lt;IF($E$6="",99,$E$6),AI53+AJ53-AK53,0))))</f>
        <v/>
      </c>
      <c r="N53" s="17">
        <f>ROUND((J53+K53-L53)-M53,2)</f>
        <v/>
      </c>
      <c r="O53" s="17">
        <f>S52</f>
        <v/>
      </c>
      <c r="P53" s="17">
        <f>O53*N($C$7)/12</f>
        <v/>
      </c>
      <c r="Q53" s="17">
        <f>MIN(N($D$7),O53+P53)</f>
        <v/>
      </c>
      <c r="R53" s="17">
        <f>MIN((O53+P53-Q53),MAX(0,AN53-(IF(IF($E$6="",99,$E$6)&lt;IF($E$7="",99,$E$7),J53+K53-L53,0)+IF(IF($E$8="",99,$E$8)&lt;IF($E$7="",99,$E$7),T53+U53-V53,0)+IF(IF($E$9="",99,$E$9)&lt;IF($E$7="",99,$E$7),Y53+Z53-AA53,0)+IF(IF($E$10="",99,$E$10)&lt;IF($E$7="",99,$E$7),AD53+AE53-AF53,0)+IF(IF($E$11="",99,$E$11)&lt;IF($E$7="",99,$E$7),AI53+AJ53-AK53,0))))</f>
        <v/>
      </c>
      <c r="S53" s="17">
        <f>ROUND((O53+P53-Q53)-R53,2)</f>
        <v/>
      </c>
      <c r="T53" s="17">
        <f>X52</f>
        <v/>
      </c>
      <c r="U53" s="17">
        <f>T53*N($C$8)/12</f>
        <v/>
      </c>
      <c r="V53" s="17">
        <f>MIN(N($D$8),T53+U53)</f>
        <v/>
      </c>
      <c r="W53" s="17">
        <f>MIN((T53+U53-V53),MAX(0,AN53-(IF(IF($E$6="",99,$E$6)&lt;IF($E$8="",99,$E$8),J53+K53-L53,0)+IF(IF($E$7="",99,$E$7)&lt;IF($E$8="",99,$E$8),O53+P53-Q53,0)+IF(IF($E$9="",99,$E$9)&lt;IF($E$8="",99,$E$8),Y53+Z53-AA53,0)+IF(IF($E$10="",99,$E$10)&lt;IF($E$8="",99,$E$8),AD53+AE53-AF53,0)+IF(IF($E$11="",99,$E$11)&lt;IF($E$8="",99,$E$8),AI53+AJ53-AK53,0))))</f>
        <v/>
      </c>
      <c r="X53" s="17">
        <f>ROUND((T53+U53-V53)-W53,2)</f>
        <v/>
      </c>
      <c r="Y53" s="17">
        <f>AC52</f>
        <v/>
      </c>
      <c r="Z53" s="17">
        <f>Y53*N($C$9)/12</f>
        <v/>
      </c>
      <c r="AA53" s="17">
        <f>MIN(N($D$9),Y53+Z53)</f>
        <v/>
      </c>
      <c r="AB53" s="17">
        <f>MIN((Y53+Z53-AA53),MAX(0,AN53-(IF(IF($E$6="",99,$E$6)&lt;IF($E$9="",99,$E$9),J53+K53-L53,0)+IF(IF($E$7="",99,$E$7)&lt;IF($E$9="",99,$E$9),O53+P53-Q53,0)+IF(IF($E$8="",99,$E$8)&lt;IF($E$9="",99,$E$9),T53+U53-V53,0)+IF(IF($E$10="",99,$E$10)&lt;IF($E$9="",99,$E$9),AD53+AE53-AF53,0)+IF(IF($E$11="",99,$E$11)&lt;IF($E$9="",99,$E$9),AI53+AJ53-AK53,0))))</f>
        <v/>
      </c>
      <c r="AC53" s="17">
        <f>ROUND((Y53+Z53-AA53)-AB53,2)</f>
        <v/>
      </c>
      <c r="AD53" s="17">
        <f>AH52</f>
        <v/>
      </c>
      <c r="AE53" s="17">
        <f>AD53*N($C$10)/12</f>
        <v/>
      </c>
      <c r="AF53" s="17">
        <f>MIN(N($D$10),AD53+AE53)</f>
        <v/>
      </c>
      <c r="AG53" s="17">
        <f>MIN((AD53+AE53-AF53),MAX(0,AN53-(IF(IF($E$6="",99,$E$6)&lt;IF($E$10="",99,$E$10),J53+K53-L53,0)+IF(IF($E$7="",99,$E$7)&lt;IF($E$10="",99,$E$10),O53+P53-Q53,0)+IF(IF($E$8="",99,$E$8)&lt;IF($E$10="",99,$E$10),T53+U53-V53,0)+IF(IF($E$9="",99,$E$9)&lt;IF($E$10="",99,$E$10),Y53+Z53-AA53,0)+IF(IF($E$11="",99,$E$11)&lt;IF($E$10="",99,$E$10),AI53+AJ53-AK53,0))))</f>
        <v/>
      </c>
      <c r="AH53" s="17">
        <f>ROUND((AD53+AE53-AF53)-AG53,2)</f>
        <v/>
      </c>
      <c r="AI53" s="17">
        <f>AM52</f>
        <v/>
      </c>
      <c r="AJ53" s="17">
        <f>AI53*N($C$11)/12</f>
        <v/>
      </c>
      <c r="AK53" s="17">
        <f>MIN(N($D$11),AI53+AJ53)</f>
        <v/>
      </c>
      <c r="AL53" s="17">
        <f>MIN((AI53+AJ53-AK53),MAX(0,AN53-(IF(IF($E$6="",99,$E$6)&lt;IF($E$11="",99,$E$11),J53+K53-L53,0)+IF(IF($E$7="",99,$E$7)&lt;IF($E$11="",99,$E$11),O53+P53-Q53,0)+IF(IF($E$8="",99,$E$8)&lt;IF($E$11="",99,$E$11),T53+U53-V53,0)+IF(IF($E$9="",99,$E$9)&lt;IF($E$11="",99,$E$11),Y53+Z53-AA53,0)+IF(IF($E$10="",99,$E$10)&lt;IF($E$11="",99,$E$11),AD53+AE53-AF53,0))))</f>
        <v/>
      </c>
      <c r="AM53" s="17">
        <f>ROUND((AI53+AJ53-AK53)-AL53,2)</f>
        <v/>
      </c>
      <c r="AN53" s="17">
        <f>MAX(0,N($B$13)-(L53+Q53+V53+AA53+AF53+AK53))</f>
        <v/>
      </c>
      <c r="AO53" s="17">
        <f>N53+S53+X53+AC53+AH53+AM53</f>
        <v/>
      </c>
    </row>
    <row r="54">
      <c r="I54" s="16" t="n">
        <v>49</v>
      </c>
      <c r="J54" s="17">
        <f>N53</f>
        <v/>
      </c>
      <c r="K54" s="17">
        <f>J54*N($C$6)/12</f>
        <v/>
      </c>
      <c r="L54" s="17">
        <f>MIN(N($D$6),J54+K54)</f>
        <v/>
      </c>
      <c r="M54" s="17">
        <f>MIN((J54+K54-L54),MAX(0,AN54-(IF(IF($E$7="",99,$E$7)&lt;IF($E$6="",99,$E$6),O54+P54-Q54,0)+IF(IF($E$8="",99,$E$8)&lt;IF($E$6="",99,$E$6),T54+U54-V54,0)+IF(IF($E$9="",99,$E$9)&lt;IF($E$6="",99,$E$6),Y54+Z54-AA54,0)+IF(IF($E$10="",99,$E$10)&lt;IF($E$6="",99,$E$6),AD54+AE54-AF54,0)+IF(IF($E$11="",99,$E$11)&lt;IF($E$6="",99,$E$6),AI54+AJ54-AK54,0))))</f>
        <v/>
      </c>
      <c r="N54" s="17">
        <f>ROUND((J54+K54-L54)-M54,2)</f>
        <v/>
      </c>
      <c r="O54" s="17">
        <f>S53</f>
        <v/>
      </c>
      <c r="P54" s="17">
        <f>O54*N($C$7)/12</f>
        <v/>
      </c>
      <c r="Q54" s="17">
        <f>MIN(N($D$7),O54+P54)</f>
        <v/>
      </c>
      <c r="R54" s="17">
        <f>MIN((O54+P54-Q54),MAX(0,AN54-(IF(IF($E$6="",99,$E$6)&lt;IF($E$7="",99,$E$7),J54+K54-L54,0)+IF(IF($E$8="",99,$E$8)&lt;IF($E$7="",99,$E$7),T54+U54-V54,0)+IF(IF($E$9="",99,$E$9)&lt;IF($E$7="",99,$E$7),Y54+Z54-AA54,0)+IF(IF($E$10="",99,$E$10)&lt;IF($E$7="",99,$E$7),AD54+AE54-AF54,0)+IF(IF($E$11="",99,$E$11)&lt;IF($E$7="",99,$E$7),AI54+AJ54-AK54,0))))</f>
        <v/>
      </c>
      <c r="S54" s="17">
        <f>ROUND((O54+P54-Q54)-R54,2)</f>
        <v/>
      </c>
      <c r="T54" s="17">
        <f>X53</f>
        <v/>
      </c>
      <c r="U54" s="17">
        <f>T54*N($C$8)/12</f>
        <v/>
      </c>
      <c r="V54" s="17">
        <f>MIN(N($D$8),T54+U54)</f>
        <v/>
      </c>
      <c r="W54" s="17">
        <f>MIN((T54+U54-V54),MAX(0,AN54-(IF(IF($E$6="",99,$E$6)&lt;IF($E$8="",99,$E$8),J54+K54-L54,0)+IF(IF($E$7="",99,$E$7)&lt;IF($E$8="",99,$E$8),O54+P54-Q54,0)+IF(IF($E$9="",99,$E$9)&lt;IF($E$8="",99,$E$8),Y54+Z54-AA54,0)+IF(IF($E$10="",99,$E$10)&lt;IF($E$8="",99,$E$8),AD54+AE54-AF54,0)+IF(IF($E$11="",99,$E$11)&lt;IF($E$8="",99,$E$8),AI54+AJ54-AK54,0))))</f>
        <v/>
      </c>
      <c r="X54" s="17">
        <f>ROUND((T54+U54-V54)-W54,2)</f>
        <v/>
      </c>
      <c r="Y54" s="17">
        <f>AC53</f>
        <v/>
      </c>
      <c r="Z54" s="17">
        <f>Y54*N($C$9)/12</f>
        <v/>
      </c>
      <c r="AA54" s="17">
        <f>MIN(N($D$9),Y54+Z54)</f>
        <v/>
      </c>
      <c r="AB54" s="17">
        <f>MIN((Y54+Z54-AA54),MAX(0,AN54-(IF(IF($E$6="",99,$E$6)&lt;IF($E$9="",99,$E$9),J54+K54-L54,0)+IF(IF($E$7="",99,$E$7)&lt;IF($E$9="",99,$E$9),O54+P54-Q54,0)+IF(IF($E$8="",99,$E$8)&lt;IF($E$9="",99,$E$9),T54+U54-V54,0)+IF(IF($E$10="",99,$E$10)&lt;IF($E$9="",99,$E$9),AD54+AE54-AF54,0)+IF(IF($E$11="",99,$E$11)&lt;IF($E$9="",99,$E$9),AI54+AJ54-AK54,0))))</f>
        <v/>
      </c>
      <c r="AC54" s="17">
        <f>ROUND((Y54+Z54-AA54)-AB54,2)</f>
        <v/>
      </c>
      <c r="AD54" s="17">
        <f>AH53</f>
        <v/>
      </c>
      <c r="AE54" s="17">
        <f>AD54*N($C$10)/12</f>
        <v/>
      </c>
      <c r="AF54" s="17">
        <f>MIN(N($D$10),AD54+AE54)</f>
        <v/>
      </c>
      <c r="AG54" s="17">
        <f>MIN((AD54+AE54-AF54),MAX(0,AN54-(IF(IF($E$6="",99,$E$6)&lt;IF($E$10="",99,$E$10),J54+K54-L54,0)+IF(IF($E$7="",99,$E$7)&lt;IF($E$10="",99,$E$10),O54+P54-Q54,0)+IF(IF($E$8="",99,$E$8)&lt;IF($E$10="",99,$E$10),T54+U54-V54,0)+IF(IF($E$9="",99,$E$9)&lt;IF($E$10="",99,$E$10),Y54+Z54-AA54,0)+IF(IF($E$11="",99,$E$11)&lt;IF($E$10="",99,$E$10),AI54+AJ54-AK54,0))))</f>
        <v/>
      </c>
      <c r="AH54" s="17">
        <f>ROUND((AD54+AE54-AF54)-AG54,2)</f>
        <v/>
      </c>
      <c r="AI54" s="17">
        <f>AM53</f>
        <v/>
      </c>
      <c r="AJ54" s="17">
        <f>AI54*N($C$11)/12</f>
        <v/>
      </c>
      <c r="AK54" s="17">
        <f>MIN(N($D$11),AI54+AJ54)</f>
        <v/>
      </c>
      <c r="AL54" s="17">
        <f>MIN((AI54+AJ54-AK54),MAX(0,AN54-(IF(IF($E$6="",99,$E$6)&lt;IF($E$11="",99,$E$11),J54+K54-L54,0)+IF(IF($E$7="",99,$E$7)&lt;IF($E$11="",99,$E$11),O54+P54-Q54,0)+IF(IF($E$8="",99,$E$8)&lt;IF($E$11="",99,$E$11),T54+U54-V54,0)+IF(IF($E$9="",99,$E$9)&lt;IF($E$11="",99,$E$11),Y54+Z54-AA54,0)+IF(IF($E$10="",99,$E$10)&lt;IF($E$11="",99,$E$11),AD54+AE54-AF54,0))))</f>
        <v/>
      </c>
      <c r="AM54" s="17">
        <f>ROUND((AI54+AJ54-AK54)-AL54,2)</f>
        <v/>
      </c>
      <c r="AN54" s="17">
        <f>MAX(0,N($B$13)-(L54+Q54+V54+AA54+AF54+AK54))</f>
        <v/>
      </c>
      <c r="AO54" s="17">
        <f>N54+S54+X54+AC54+AH54+AM54</f>
        <v/>
      </c>
    </row>
    <row r="55">
      <c r="I55" s="16" t="n">
        <v>50</v>
      </c>
      <c r="J55" s="17">
        <f>N54</f>
        <v/>
      </c>
      <c r="K55" s="17">
        <f>J55*N($C$6)/12</f>
        <v/>
      </c>
      <c r="L55" s="17">
        <f>MIN(N($D$6),J55+K55)</f>
        <v/>
      </c>
      <c r="M55" s="17">
        <f>MIN((J55+K55-L55),MAX(0,AN55-(IF(IF($E$7="",99,$E$7)&lt;IF($E$6="",99,$E$6),O55+P55-Q55,0)+IF(IF($E$8="",99,$E$8)&lt;IF($E$6="",99,$E$6),T55+U55-V55,0)+IF(IF($E$9="",99,$E$9)&lt;IF($E$6="",99,$E$6),Y55+Z55-AA55,0)+IF(IF($E$10="",99,$E$10)&lt;IF($E$6="",99,$E$6),AD55+AE55-AF55,0)+IF(IF($E$11="",99,$E$11)&lt;IF($E$6="",99,$E$6),AI55+AJ55-AK55,0))))</f>
        <v/>
      </c>
      <c r="N55" s="17">
        <f>ROUND((J55+K55-L55)-M55,2)</f>
        <v/>
      </c>
      <c r="O55" s="17">
        <f>S54</f>
        <v/>
      </c>
      <c r="P55" s="17">
        <f>O55*N($C$7)/12</f>
        <v/>
      </c>
      <c r="Q55" s="17">
        <f>MIN(N($D$7),O55+P55)</f>
        <v/>
      </c>
      <c r="R55" s="17">
        <f>MIN((O55+P55-Q55),MAX(0,AN55-(IF(IF($E$6="",99,$E$6)&lt;IF($E$7="",99,$E$7),J55+K55-L55,0)+IF(IF($E$8="",99,$E$8)&lt;IF($E$7="",99,$E$7),T55+U55-V55,0)+IF(IF($E$9="",99,$E$9)&lt;IF($E$7="",99,$E$7),Y55+Z55-AA55,0)+IF(IF($E$10="",99,$E$10)&lt;IF($E$7="",99,$E$7),AD55+AE55-AF55,0)+IF(IF($E$11="",99,$E$11)&lt;IF($E$7="",99,$E$7),AI55+AJ55-AK55,0))))</f>
        <v/>
      </c>
      <c r="S55" s="17">
        <f>ROUND((O55+P55-Q55)-R55,2)</f>
        <v/>
      </c>
      <c r="T55" s="17">
        <f>X54</f>
        <v/>
      </c>
      <c r="U55" s="17">
        <f>T55*N($C$8)/12</f>
        <v/>
      </c>
      <c r="V55" s="17">
        <f>MIN(N($D$8),T55+U55)</f>
        <v/>
      </c>
      <c r="W55" s="17">
        <f>MIN((T55+U55-V55),MAX(0,AN55-(IF(IF($E$6="",99,$E$6)&lt;IF($E$8="",99,$E$8),J55+K55-L55,0)+IF(IF($E$7="",99,$E$7)&lt;IF($E$8="",99,$E$8),O55+P55-Q55,0)+IF(IF($E$9="",99,$E$9)&lt;IF($E$8="",99,$E$8),Y55+Z55-AA55,0)+IF(IF($E$10="",99,$E$10)&lt;IF($E$8="",99,$E$8),AD55+AE55-AF55,0)+IF(IF($E$11="",99,$E$11)&lt;IF($E$8="",99,$E$8),AI55+AJ55-AK55,0))))</f>
        <v/>
      </c>
      <c r="X55" s="17">
        <f>ROUND((T55+U55-V55)-W55,2)</f>
        <v/>
      </c>
      <c r="Y55" s="17">
        <f>AC54</f>
        <v/>
      </c>
      <c r="Z55" s="17">
        <f>Y55*N($C$9)/12</f>
        <v/>
      </c>
      <c r="AA55" s="17">
        <f>MIN(N($D$9),Y55+Z55)</f>
        <v/>
      </c>
      <c r="AB55" s="17">
        <f>MIN((Y55+Z55-AA55),MAX(0,AN55-(IF(IF($E$6="",99,$E$6)&lt;IF($E$9="",99,$E$9),J55+K55-L55,0)+IF(IF($E$7="",99,$E$7)&lt;IF($E$9="",99,$E$9),O55+P55-Q55,0)+IF(IF($E$8="",99,$E$8)&lt;IF($E$9="",99,$E$9),T55+U55-V55,0)+IF(IF($E$10="",99,$E$10)&lt;IF($E$9="",99,$E$9),AD55+AE55-AF55,0)+IF(IF($E$11="",99,$E$11)&lt;IF($E$9="",99,$E$9),AI55+AJ55-AK55,0))))</f>
        <v/>
      </c>
      <c r="AC55" s="17">
        <f>ROUND((Y55+Z55-AA55)-AB55,2)</f>
        <v/>
      </c>
      <c r="AD55" s="17">
        <f>AH54</f>
        <v/>
      </c>
      <c r="AE55" s="17">
        <f>AD55*N($C$10)/12</f>
        <v/>
      </c>
      <c r="AF55" s="17">
        <f>MIN(N($D$10),AD55+AE55)</f>
        <v/>
      </c>
      <c r="AG55" s="17">
        <f>MIN((AD55+AE55-AF55),MAX(0,AN55-(IF(IF($E$6="",99,$E$6)&lt;IF($E$10="",99,$E$10),J55+K55-L55,0)+IF(IF($E$7="",99,$E$7)&lt;IF($E$10="",99,$E$10),O55+P55-Q55,0)+IF(IF($E$8="",99,$E$8)&lt;IF($E$10="",99,$E$10),T55+U55-V55,0)+IF(IF($E$9="",99,$E$9)&lt;IF($E$10="",99,$E$10),Y55+Z55-AA55,0)+IF(IF($E$11="",99,$E$11)&lt;IF($E$10="",99,$E$10),AI55+AJ55-AK55,0))))</f>
        <v/>
      </c>
      <c r="AH55" s="17">
        <f>ROUND((AD55+AE55-AF55)-AG55,2)</f>
        <v/>
      </c>
      <c r="AI55" s="17">
        <f>AM54</f>
        <v/>
      </c>
      <c r="AJ55" s="17">
        <f>AI55*N($C$11)/12</f>
        <v/>
      </c>
      <c r="AK55" s="17">
        <f>MIN(N($D$11),AI55+AJ55)</f>
        <v/>
      </c>
      <c r="AL55" s="17">
        <f>MIN((AI55+AJ55-AK55),MAX(0,AN55-(IF(IF($E$6="",99,$E$6)&lt;IF($E$11="",99,$E$11),J55+K55-L55,0)+IF(IF($E$7="",99,$E$7)&lt;IF($E$11="",99,$E$11),O55+P55-Q55,0)+IF(IF($E$8="",99,$E$8)&lt;IF($E$11="",99,$E$11),T55+U55-V55,0)+IF(IF($E$9="",99,$E$9)&lt;IF($E$11="",99,$E$11),Y55+Z55-AA55,0)+IF(IF($E$10="",99,$E$10)&lt;IF($E$11="",99,$E$11),AD55+AE55-AF55,0))))</f>
        <v/>
      </c>
      <c r="AM55" s="17">
        <f>ROUND((AI55+AJ55-AK55)-AL55,2)</f>
        <v/>
      </c>
      <c r="AN55" s="17">
        <f>MAX(0,N($B$13)-(L55+Q55+V55+AA55+AF55+AK55))</f>
        <v/>
      </c>
      <c r="AO55" s="17">
        <f>N55+S55+X55+AC55+AH55+AM55</f>
        <v/>
      </c>
    </row>
    <row r="56">
      <c r="I56" s="16" t="n">
        <v>51</v>
      </c>
      <c r="J56" s="17">
        <f>N55</f>
        <v/>
      </c>
      <c r="K56" s="17">
        <f>J56*N($C$6)/12</f>
        <v/>
      </c>
      <c r="L56" s="17">
        <f>MIN(N($D$6),J56+K56)</f>
        <v/>
      </c>
      <c r="M56" s="17">
        <f>MIN((J56+K56-L56),MAX(0,AN56-(IF(IF($E$7="",99,$E$7)&lt;IF($E$6="",99,$E$6),O56+P56-Q56,0)+IF(IF($E$8="",99,$E$8)&lt;IF($E$6="",99,$E$6),T56+U56-V56,0)+IF(IF($E$9="",99,$E$9)&lt;IF($E$6="",99,$E$6),Y56+Z56-AA56,0)+IF(IF($E$10="",99,$E$10)&lt;IF($E$6="",99,$E$6),AD56+AE56-AF56,0)+IF(IF($E$11="",99,$E$11)&lt;IF($E$6="",99,$E$6),AI56+AJ56-AK56,0))))</f>
        <v/>
      </c>
      <c r="N56" s="17">
        <f>ROUND((J56+K56-L56)-M56,2)</f>
        <v/>
      </c>
      <c r="O56" s="17">
        <f>S55</f>
        <v/>
      </c>
      <c r="P56" s="17">
        <f>O56*N($C$7)/12</f>
        <v/>
      </c>
      <c r="Q56" s="17">
        <f>MIN(N($D$7),O56+P56)</f>
        <v/>
      </c>
      <c r="R56" s="17">
        <f>MIN((O56+P56-Q56),MAX(0,AN56-(IF(IF($E$6="",99,$E$6)&lt;IF($E$7="",99,$E$7),J56+K56-L56,0)+IF(IF($E$8="",99,$E$8)&lt;IF($E$7="",99,$E$7),T56+U56-V56,0)+IF(IF($E$9="",99,$E$9)&lt;IF($E$7="",99,$E$7),Y56+Z56-AA56,0)+IF(IF($E$10="",99,$E$10)&lt;IF($E$7="",99,$E$7),AD56+AE56-AF56,0)+IF(IF($E$11="",99,$E$11)&lt;IF($E$7="",99,$E$7),AI56+AJ56-AK56,0))))</f>
        <v/>
      </c>
      <c r="S56" s="17">
        <f>ROUND((O56+P56-Q56)-R56,2)</f>
        <v/>
      </c>
      <c r="T56" s="17">
        <f>X55</f>
        <v/>
      </c>
      <c r="U56" s="17">
        <f>T56*N($C$8)/12</f>
        <v/>
      </c>
      <c r="V56" s="17">
        <f>MIN(N($D$8),T56+U56)</f>
        <v/>
      </c>
      <c r="W56" s="17">
        <f>MIN((T56+U56-V56),MAX(0,AN56-(IF(IF($E$6="",99,$E$6)&lt;IF($E$8="",99,$E$8),J56+K56-L56,0)+IF(IF($E$7="",99,$E$7)&lt;IF($E$8="",99,$E$8),O56+P56-Q56,0)+IF(IF($E$9="",99,$E$9)&lt;IF($E$8="",99,$E$8),Y56+Z56-AA56,0)+IF(IF($E$10="",99,$E$10)&lt;IF($E$8="",99,$E$8),AD56+AE56-AF56,0)+IF(IF($E$11="",99,$E$11)&lt;IF($E$8="",99,$E$8),AI56+AJ56-AK56,0))))</f>
        <v/>
      </c>
      <c r="X56" s="17">
        <f>ROUND((T56+U56-V56)-W56,2)</f>
        <v/>
      </c>
      <c r="Y56" s="17">
        <f>AC55</f>
        <v/>
      </c>
      <c r="Z56" s="17">
        <f>Y56*N($C$9)/12</f>
        <v/>
      </c>
      <c r="AA56" s="17">
        <f>MIN(N($D$9),Y56+Z56)</f>
        <v/>
      </c>
      <c r="AB56" s="17">
        <f>MIN((Y56+Z56-AA56),MAX(0,AN56-(IF(IF($E$6="",99,$E$6)&lt;IF($E$9="",99,$E$9),J56+K56-L56,0)+IF(IF($E$7="",99,$E$7)&lt;IF($E$9="",99,$E$9),O56+P56-Q56,0)+IF(IF($E$8="",99,$E$8)&lt;IF($E$9="",99,$E$9),T56+U56-V56,0)+IF(IF($E$10="",99,$E$10)&lt;IF($E$9="",99,$E$9),AD56+AE56-AF56,0)+IF(IF($E$11="",99,$E$11)&lt;IF($E$9="",99,$E$9),AI56+AJ56-AK56,0))))</f>
        <v/>
      </c>
      <c r="AC56" s="17">
        <f>ROUND((Y56+Z56-AA56)-AB56,2)</f>
        <v/>
      </c>
      <c r="AD56" s="17">
        <f>AH55</f>
        <v/>
      </c>
      <c r="AE56" s="17">
        <f>AD56*N($C$10)/12</f>
        <v/>
      </c>
      <c r="AF56" s="17">
        <f>MIN(N($D$10),AD56+AE56)</f>
        <v/>
      </c>
      <c r="AG56" s="17">
        <f>MIN((AD56+AE56-AF56),MAX(0,AN56-(IF(IF($E$6="",99,$E$6)&lt;IF($E$10="",99,$E$10),J56+K56-L56,0)+IF(IF($E$7="",99,$E$7)&lt;IF($E$10="",99,$E$10),O56+P56-Q56,0)+IF(IF($E$8="",99,$E$8)&lt;IF($E$10="",99,$E$10),T56+U56-V56,0)+IF(IF($E$9="",99,$E$9)&lt;IF($E$10="",99,$E$10),Y56+Z56-AA56,0)+IF(IF($E$11="",99,$E$11)&lt;IF($E$10="",99,$E$10),AI56+AJ56-AK56,0))))</f>
        <v/>
      </c>
      <c r="AH56" s="17">
        <f>ROUND((AD56+AE56-AF56)-AG56,2)</f>
        <v/>
      </c>
      <c r="AI56" s="17">
        <f>AM55</f>
        <v/>
      </c>
      <c r="AJ56" s="17">
        <f>AI56*N($C$11)/12</f>
        <v/>
      </c>
      <c r="AK56" s="17">
        <f>MIN(N($D$11),AI56+AJ56)</f>
        <v/>
      </c>
      <c r="AL56" s="17">
        <f>MIN((AI56+AJ56-AK56),MAX(0,AN56-(IF(IF($E$6="",99,$E$6)&lt;IF($E$11="",99,$E$11),J56+K56-L56,0)+IF(IF($E$7="",99,$E$7)&lt;IF($E$11="",99,$E$11),O56+P56-Q56,0)+IF(IF($E$8="",99,$E$8)&lt;IF($E$11="",99,$E$11),T56+U56-V56,0)+IF(IF($E$9="",99,$E$9)&lt;IF($E$11="",99,$E$11),Y56+Z56-AA56,0)+IF(IF($E$10="",99,$E$10)&lt;IF($E$11="",99,$E$11),AD56+AE56-AF56,0))))</f>
        <v/>
      </c>
      <c r="AM56" s="17">
        <f>ROUND((AI56+AJ56-AK56)-AL56,2)</f>
        <v/>
      </c>
      <c r="AN56" s="17">
        <f>MAX(0,N($B$13)-(L56+Q56+V56+AA56+AF56+AK56))</f>
        <v/>
      </c>
      <c r="AO56" s="17">
        <f>N56+S56+X56+AC56+AH56+AM56</f>
        <v/>
      </c>
    </row>
    <row r="57">
      <c r="I57" s="16" t="n">
        <v>52</v>
      </c>
      <c r="J57" s="17">
        <f>N56</f>
        <v/>
      </c>
      <c r="K57" s="17">
        <f>J57*N($C$6)/12</f>
        <v/>
      </c>
      <c r="L57" s="17">
        <f>MIN(N($D$6),J57+K57)</f>
        <v/>
      </c>
      <c r="M57" s="17">
        <f>MIN((J57+K57-L57),MAX(0,AN57-(IF(IF($E$7="",99,$E$7)&lt;IF($E$6="",99,$E$6),O57+P57-Q57,0)+IF(IF($E$8="",99,$E$8)&lt;IF($E$6="",99,$E$6),T57+U57-V57,0)+IF(IF($E$9="",99,$E$9)&lt;IF($E$6="",99,$E$6),Y57+Z57-AA57,0)+IF(IF($E$10="",99,$E$10)&lt;IF($E$6="",99,$E$6),AD57+AE57-AF57,0)+IF(IF($E$11="",99,$E$11)&lt;IF($E$6="",99,$E$6),AI57+AJ57-AK57,0))))</f>
        <v/>
      </c>
      <c r="N57" s="17">
        <f>ROUND((J57+K57-L57)-M57,2)</f>
        <v/>
      </c>
      <c r="O57" s="17">
        <f>S56</f>
        <v/>
      </c>
      <c r="P57" s="17">
        <f>O57*N($C$7)/12</f>
        <v/>
      </c>
      <c r="Q57" s="17">
        <f>MIN(N($D$7),O57+P57)</f>
        <v/>
      </c>
      <c r="R57" s="17">
        <f>MIN((O57+P57-Q57),MAX(0,AN57-(IF(IF($E$6="",99,$E$6)&lt;IF($E$7="",99,$E$7),J57+K57-L57,0)+IF(IF($E$8="",99,$E$8)&lt;IF($E$7="",99,$E$7),T57+U57-V57,0)+IF(IF($E$9="",99,$E$9)&lt;IF($E$7="",99,$E$7),Y57+Z57-AA57,0)+IF(IF($E$10="",99,$E$10)&lt;IF($E$7="",99,$E$7),AD57+AE57-AF57,0)+IF(IF($E$11="",99,$E$11)&lt;IF($E$7="",99,$E$7),AI57+AJ57-AK57,0))))</f>
        <v/>
      </c>
      <c r="S57" s="17">
        <f>ROUND((O57+P57-Q57)-R57,2)</f>
        <v/>
      </c>
      <c r="T57" s="17">
        <f>X56</f>
        <v/>
      </c>
      <c r="U57" s="17">
        <f>T57*N($C$8)/12</f>
        <v/>
      </c>
      <c r="V57" s="17">
        <f>MIN(N($D$8),T57+U57)</f>
        <v/>
      </c>
      <c r="W57" s="17">
        <f>MIN((T57+U57-V57),MAX(0,AN57-(IF(IF($E$6="",99,$E$6)&lt;IF($E$8="",99,$E$8),J57+K57-L57,0)+IF(IF($E$7="",99,$E$7)&lt;IF($E$8="",99,$E$8),O57+P57-Q57,0)+IF(IF($E$9="",99,$E$9)&lt;IF($E$8="",99,$E$8),Y57+Z57-AA57,0)+IF(IF($E$10="",99,$E$10)&lt;IF($E$8="",99,$E$8),AD57+AE57-AF57,0)+IF(IF($E$11="",99,$E$11)&lt;IF($E$8="",99,$E$8),AI57+AJ57-AK57,0))))</f>
        <v/>
      </c>
      <c r="X57" s="17">
        <f>ROUND((T57+U57-V57)-W57,2)</f>
        <v/>
      </c>
      <c r="Y57" s="17">
        <f>AC56</f>
        <v/>
      </c>
      <c r="Z57" s="17">
        <f>Y57*N($C$9)/12</f>
        <v/>
      </c>
      <c r="AA57" s="17">
        <f>MIN(N($D$9),Y57+Z57)</f>
        <v/>
      </c>
      <c r="AB57" s="17">
        <f>MIN((Y57+Z57-AA57),MAX(0,AN57-(IF(IF($E$6="",99,$E$6)&lt;IF($E$9="",99,$E$9),J57+K57-L57,0)+IF(IF($E$7="",99,$E$7)&lt;IF($E$9="",99,$E$9),O57+P57-Q57,0)+IF(IF($E$8="",99,$E$8)&lt;IF($E$9="",99,$E$9),T57+U57-V57,0)+IF(IF($E$10="",99,$E$10)&lt;IF($E$9="",99,$E$9),AD57+AE57-AF57,0)+IF(IF($E$11="",99,$E$11)&lt;IF($E$9="",99,$E$9),AI57+AJ57-AK57,0))))</f>
        <v/>
      </c>
      <c r="AC57" s="17">
        <f>ROUND((Y57+Z57-AA57)-AB57,2)</f>
        <v/>
      </c>
      <c r="AD57" s="17">
        <f>AH56</f>
        <v/>
      </c>
      <c r="AE57" s="17">
        <f>AD57*N($C$10)/12</f>
        <v/>
      </c>
      <c r="AF57" s="17">
        <f>MIN(N($D$10),AD57+AE57)</f>
        <v/>
      </c>
      <c r="AG57" s="17">
        <f>MIN((AD57+AE57-AF57),MAX(0,AN57-(IF(IF($E$6="",99,$E$6)&lt;IF($E$10="",99,$E$10),J57+K57-L57,0)+IF(IF($E$7="",99,$E$7)&lt;IF($E$10="",99,$E$10),O57+P57-Q57,0)+IF(IF($E$8="",99,$E$8)&lt;IF($E$10="",99,$E$10),T57+U57-V57,0)+IF(IF($E$9="",99,$E$9)&lt;IF($E$10="",99,$E$10),Y57+Z57-AA57,0)+IF(IF($E$11="",99,$E$11)&lt;IF($E$10="",99,$E$10),AI57+AJ57-AK57,0))))</f>
        <v/>
      </c>
      <c r="AH57" s="17">
        <f>ROUND((AD57+AE57-AF57)-AG57,2)</f>
        <v/>
      </c>
      <c r="AI57" s="17">
        <f>AM56</f>
        <v/>
      </c>
      <c r="AJ57" s="17">
        <f>AI57*N($C$11)/12</f>
        <v/>
      </c>
      <c r="AK57" s="17">
        <f>MIN(N($D$11),AI57+AJ57)</f>
        <v/>
      </c>
      <c r="AL57" s="17">
        <f>MIN((AI57+AJ57-AK57),MAX(0,AN57-(IF(IF($E$6="",99,$E$6)&lt;IF($E$11="",99,$E$11),J57+K57-L57,0)+IF(IF($E$7="",99,$E$7)&lt;IF($E$11="",99,$E$11),O57+P57-Q57,0)+IF(IF($E$8="",99,$E$8)&lt;IF($E$11="",99,$E$11),T57+U57-V57,0)+IF(IF($E$9="",99,$E$9)&lt;IF($E$11="",99,$E$11),Y57+Z57-AA57,0)+IF(IF($E$10="",99,$E$10)&lt;IF($E$11="",99,$E$11),AD57+AE57-AF57,0))))</f>
        <v/>
      </c>
      <c r="AM57" s="17">
        <f>ROUND((AI57+AJ57-AK57)-AL57,2)</f>
        <v/>
      </c>
      <c r="AN57" s="17">
        <f>MAX(0,N($B$13)-(L57+Q57+V57+AA57+AF57+AK57))</f>
        <v/>
      </c>
      <c r="AO57" s="17">
        <f>N57+S57+X57+AC57+AH57+AM57</f>
        <v/>
      </c>
    </row>
    <row r="58">
      <c r="I58" s="16" t="n">
        <v>53</v>
      </c>
      <c r="J58" s="17">
        <f>N57</f>
        <v/>
      </c>
      <c r="K58" s="17">
        <f>J58*N($C$6)/12</f>
        <v/>
      </c>
      <c r="L58" s="17">
        <f>MIN(N($D$6),J58+K58)</f>
        <v/>
      </c>
      <c r="M58" s="17">
        <f>MIN((J58+K58-L58),MAX(0,AN58-(IF(IF($E$7="",99,$E$7)&lt;IF($E$6="",99,$E$6),O58+P58-Q58,0)+IF(IF($E$8="",99,$E$8)&lt;IF($E$6="",99,$E$6),T58+U58-V58,0)+IF(IF($E$9="",99,$E$9)&lt;IF($E$6="",99,$E$6),Y58+Z58-AA58,0)+IF(IF($E$10="",99,$E$10)&lt;IF($E$6="",99,$E$6),AD58+AE58-AF58,0)+IF(IF($E$11="",99,$E$11)&lt;IF($E$6="",99,$E$6),AI58+AJ58-AK58,0))))</f>
        <v/>
      </c>
      <c r="N58" s="17">
        <f>ROUND((J58+K58-L58)-M58,2)</f>
        <v/>
      </c>
      <c r="O58" s="17">
        <f>S57</f>
        <v/>
      </c>
      <c r="P58" s="17">
        <f>O58*N($C$7)/12</f>
        <v/>
      </c>
      <c r="Q58" s="17">
        <f>MIN(N($D$7),O58+P58)</f>
        <v/>
      </c>
      <c r="R58" s="17">
        <f>MIN((O58+P58-Q58),MAX(0,AN58-(IF(IF($E$6="",99,$E$6)&lt;IF($E$7="",99,$E$7),J58+K58-L58,0)+IF(IF($E$8="",99,$E$8)&lt;IF($E$7="",99,$E$7),T58+U58-V58,0)+IF(IF($E$9="",99,$E$9)&lt;IF($E$7="",99,$E$7),Y58+Z58-AA58,0)+IF(IF($E$10="",99,$E$10)&lt;IF($E$7="",99,$E$7),AD58+AE58-AF58,0)+IF(IF($E$11="",99,$E$11)&lt;IF($E$7="",99,$E$7),AI58+AJ58-AK58,0))))</f>
        <v/>
      </c>
      <c r="S58" s="17">
        <f>ROUND((O58+P58-Q58)-R58,2)</f>
        <v/>
      </c>
      <c r="T58" s="17">
        <f>X57</f>
        <v/>
      </c>
      <c r="U58" s="17">
        <f>T58*N($C$8)/12</f>
        <v/>
      </c>
      <c r="V58" s="17">
        <f>MIN(N($D$8),T58+U58)</f>
        <v/>
      </c>
      <c r="W58" s="17">
        <f>MIN((T58+U58-V58),MAX(0,AN58-(IF(IF($E$6="",99,$E$6)&lt;IF($E$8="",99,$E$8),J58+K58-L58,0)+IF(IF($E$7="",99,$E$7)&lt;IF($E$8="",99,$E$8),O58+P58-Q58,0)+IF(IF($E$9="",99,$E$9)&lt;IF($E$8="",99,$E$8),Y58+Z58-AA58,0)+IF(IF($E$10="",99,$E$10)&lt;IF($E$8="",99,$E$8),AD58+AE58-AF58,0)+IF(IF($E$11="",99,$E$11)&lt;IF($E$8="",99,$E$8),AI58+AJ58-AK58,0))))</f>
        <v/>
      </c>
      <c r="X58" s="17">
        <f>ROUND((T58+U58-V58)-W58,2)</f>
        <v/>
      </c>
      <c r="Y58" s="17">
        <f>AC57</f>
        <v/>
      </c>
      <c r="Z58" s="17">
        <f>Y58*N($C$9)/12</f>
        <v/>
      </c>
      <c r="AA58" s="17">
        <f>MIN(N($D$9),Y58+Z58)</f>
        <v/>
      </c>
      <c r="AB58" s="17">
        <f>MIN((Y58+Z58-AA58),MAX(0,AN58-(IF(IF($E$6="",99,$E$6)&lt;IF($E$9="",99,$E$9),J58+K58-L58,0)+IF(IF($E$7="",99,$E$7)&lt;IF($E$9="",99,$E$9),O58+P58-Q58,0)+IF(IF($E$8="",99,$E$8)&lt;IF($E$9="",99,$E$9),T58+U58-V58,0)+IF(IF($E$10="",99,$E$10)&lt;IF($E$9="",99,$E$9),AD58+AE58-AF58,0)+IF(IF($E$11="",99,$E$11)&lt;IF($E$9="",99,$E$9),AI58+AJ58-AK58,0))))</f>
        <v/>
      </c>
      <c r="AC58" s="17">
        <f>ROUND((Y58+Z58-AA58)-AB58,2)</f>
        <v/>
      </c>
      <c r="AD58" s="17">
        <f>AH57</f>
        <v/>
      </c>
      <c r="AE58" s="17">
        <f>AD58*N($C$10)/12</f>
        <v/>
      </c>
      <c r="AF58" s="17">
        <f>MIN(N($D$10),AD58+AE58)</f>
        <v/>
      </c>
      <c r="AG58" s="17">
        <f>MIN((AD58+AE58-AF58),MAX(0,AN58-(IF(IF($E$6="",99,$E$6)&lt;IF($E$10="",99,$E$10),J58+K58-L58,0)+IF(IF($E$7="",99,$E$7)&lt;IF($E$10="",99,$E$10),O58+P58-Q58,0)+IF(IF($E$8="",99,$E$8)&lt;IF($E$10="",99,$E$10),T58+U58-V58,0)+IF(IF($E$9="",99,$E$9)&lt;IF($E$10="",99,$E$10),Y58+Z58-AA58,0)+IF(IF($E$11="",99,$E$11)&lt;IF($E$10="",99,$E$10),AI58+AJ58-AK58,0))))</f>
        <v/>
      </c>
      <c r="AH58" s="17">
        <f>ROUND((AD58+AE58-AF58)-AG58,2)</f>
        <v/>
      </c>
      <c r="AI58" s="17">
        <f>AM57</f>
        <v/>
      </c>
      <c r="AJ58" s="17">
        <f>AI58*N($C$11)/12</f>
        <v/>
      </c>
      <c r="AK58" s="17">
        <f>MIN(N($D$11),AI58+AJ58)</f>
        <v/>
      </c>
      <c r="AL58" s="17">
        <f>MIN((AI58+AJ58-AK58),MAX(0,AN58-(IF(IF($E$6="",99,$E$6)&lt;IF($E$11="",99,$E$11),J58+K58-L58,0)+IF(IF($E$7="",99,$E$7)&lt;IF($E$11="",99,$E$11),O58+P58-Q58,0)+IF(IF($E$8="",99,$E$8)&lt;IF($E$11="",99,$E$11),T58+U58-V58,0)+IF(IF($E$9="",99,$E$9)&lt;IF($E$11="",99,$E$11),Y58+Z58-AA58,0)+IF(IF($E$10="",99,$E$10)&lt;IF($E$11="",99,$E$11),AD58+AE58-AF58,0))))</f>
        <v/>
      </c>
      <c r="AM58" s="17">
        <f>ROUND((AI58+AJ58-AK58)-AL58,2)</f>
        <v/>
      </c>
      <c r="AN58" s="17">
        <f>MAX(0,N($B$13)-(L58+Q58+V58+AA58+AF58+AK58))</f>
        <v/>
      </c>
      <c r="AO58" s="17">
        <f>N58+S58+X58+AC58+AH58+AM58</f>
        <v/>
      </c>
    </row>
    <row r="59">
      <c r="I59" s="16" t="n">
        <v>54</v>
      </c>
      <c r="J59" s="17">
        <f>N58</f>
        <v/>
      </c>
      <c r="K59" s="17">
        <f>J59*N($C$6)/12</f>
        <v/>
      </c>
      <c r="L59" s="17">
        <f>MIN(N($D$6),J59+K59)</f>
        <v/>
      </c>
      <c r="M59" s="17">
        <f>MIN((J59+K59-L59),MAX(0,AN59-(IF(IF($E$7="",99,$E$7)&lt;IF($E$6="",99,$E$6),O59+P59-Q59,0)+IF(IF($E$8="",99,$E$8)&lt;IF($E$6="",99,$E$6),T59+U59-V59,0)+IF(IF($E$9="",99,$E$9)&lt;IF($E$6="",99,$E$6),Y59+Z59-AA59,0)+IF(IF($E$10="",99,$E$10)&lt;IF($E$6="",99,$E$6),AD59+AE59-AF59,0)+IF(IF($E$11="",99,$E$11)&lt;IF($E$6="",99,$E$6),AI59+AJ59-AK59,0))))</f>
        <v/>
      </c>
      <c r="N59" s="17">
        <f>ROUND((J59+K59-L59)-M59,2)</f>
        <v/>
      </c>
      <c r="O59" s="17">
        <f>S58</f>
        <v/>
      </c>
      <c r="P59" s="17">
        <f>O59*N($C$7)/12</f>
        <v/>
      </c>
      <c r="Q59" s="17">
        <f>MIN(N($D$7),O59+P59)</f>
        <v/>
      </c>
      <c r="R59" s="17">
        <f>MIN((O59+P59-Q59),MAX(0,AN59-(IF(IF($E$6="",99,$E$6)&lt;IF($E$7="",99,$E$7),J59+K59-L59,0)+IF(IF($E$8="",99,$E$8)&lt;IF($E$7="",99,$E$7),T59+U59-V59,0)+IF(IF($E$9="",99,$E$9)&lt;IF($E$7="",99,$E$7),Y59+Z59-AA59,0)+IF(IF($E$10="",99,$E$10)&lt;IF($E$7="",99,$E$7),AD59+AE59-AF59,0)+IF(IF($E$11="",99,$E$11)&lt;IF($E$7="",99,$E$7),AI59+AJ59-AK59,0))))</f>
        <v/>
      </c>
      <c r="S59" s="17">
        <f>ROUND((O59+P59-Q59)-R59,2)</f>
        <v/>
      </c>
      <c r="T59" s="17">
        <f>X58</f>
        <v/>
      </c>
      <c r="U59" s="17">
        <f>T59*N($C$8)/12</f>
        <v/>
      </c>
      <c r="V59" s="17">
        <f>MIN(N($D$8),T59+U59)</f>
        <v/>
      </c>
      <c r="W59" s="17">
        <f>MIN((T59+U59-V59),MAX(0,AN59-(IF(IF($E$6="",99,$E$6)&lt;IF($E$8="",99,$E$8),J59+K59-L59,0)+IF(IF($E$7="",99,$E$7)&lt;IF($E$8="",99,$E$8),O59+P59-Q59,0)+IF(IF($E$9="",99,$E$9)&lt;IF($E$8="",99,$E$8),Y59+Z59-AA59,0)+IF(IF($E$10="",99,$E$10)&lt;IF($E$8="",99,$E$8),AD59+AE59-AF59,0)+IF(IF($E$11="",99,$E$11)&lt;IF($E$8="",99,$E$8),AI59+AJ59-AK59,0))))</f>
        <v/>
      </c>
      <c r="X59" s="17">
        <f>ROUND((T59+U59-V59)-W59,2)</f>
        <v/>
      </c>
      <c r="Y59" s="17">
        <f>AC58</f>
        <v/>
      </c>
      <c r="Z59" s="17">
        <f>Y59*N($C$9)/12</f>
        <v/>
      </c>
      <c r="AA59" s="17">
        <f>MIN(N($D$9),Y59+Z59)</f>
        <v/>
      </c>
      <c r="AB59" s="17">
        <f>MIN((Y59+Z59-AA59),MAX(0,AN59-(IF(IF($E$6="",99,$E$6)&lt;IF($E$9="",99,$E$9),J59+K59-L59,0)+IF(IF($E$7="",99,$E$7)&lt;IF($E$9="",99,$E$9),O59+P59-Q59,0)+IF(IF($E$8="",99,$E$8)&lt;IF($E$9="",99,$E$9),T59+U59-V59,0)+IF(IF($E$10="",99,$E$10)&lt;IF($E$9="",99,$E$9),AD59+AE59-AF59,0)+IF(IF($E$11="",99,$E$11)&lt;IF($E$9="",99,$E$9),AI59+AJ59-AK59,0))))</f>
        <v/>
      </c>
      <c r="AC59" s="17">
        <f>ROUND((Y59+Z59-AA59)-AB59,2)</f>
        <v/>
      </c>
      <c r="AD59" s="17">
        <f>AH58</f>
        <v/>
      </c>
      <c r="AE59" s="17">
        <f>AD59*N($C$10)/12</f>
        <v/>
      </c>
      <c r="AF59" s="17">
        <f>MIN(N($D$10),AD59+AE59)</f>
        <v/>
      </c>
      <c r="AG59" s="17">
        <f>MIN((AD59+AE59-AF59),MAX(0,AN59-(IF(IF($E$6="",99,$E$6)&lt;IF($E$10="",99,$E$10),J59+K59-L59,0)+IF(IF($E$7="",99,$E$7)&lt;IF($E$10="",99,$E$10),O59+P59-Q59,0)+IF(IF($E$8="",99,$E$8)&lt;IF($E$10="",99,$E$10),T59+U59-V59,0)+IF(IF($E$9="",99,$E$9)&lt;IF($E$10="",99,$E$10),Y59+Z59-AA59,0)+IF(IF($E$11="",99,$E$11)&lt;IF($E$10="",99,$E$10),AI59+AJ59-AK59,0))))</f>
        <v/>
      </c>
      <c r="AH59" s="17">
        <f>ROUND((AD59+AE59-AF59)-AG59,2)</f>
        <v/>
      </c>
      <c r="AI59" s="17">
        <f>AM58</f>
        <v/>
      </c>
      <c r="AJ59" s="17">
        <f>AI59*N($C$11)/12</f>
        <v/>
      </c>
      <c r="AK59" s="17">
        <f>MIN(N($D$11),AI59+AJ59)</f>
        <v/>
      </c>
      <c r="AL59" s="17">
        <f>MIN((AI59+AJ59-AK59),MAX(0,AN59-(IF(IF($E$6="",99,$E$6)&lt;IF($E$11="",99,$E$11),J59+K59-L59,0)+IF(IF($E$7="",99,$E$7)&lt;IF($E$11="",99,$E$11),O59+P59-Q59,0)+IF(IF($E$8="",99,$E$8)&lt;IF($E$11="",99,$E$11),T59+U59-V59,0)+IF(IF($E$9="",99,$E$9)&lt;IF($E$11="",99,$E$11),Y59+Z59-AA59,0)+IF(IF($E$10="",99,$E$10)&lt;IF($E$11="",99,$E$11),AD59+AE59-AF59,0))))</f>
        <v/>
      </c>
      <c r="AM59" s="17">
        <f>ROUND((AI59+AJ59-AK59)-AL59,2)</f>
        <v/>
      </c>
      <c r="AN59" s="17">
        <f>MAX(0,N($B$13)-(L59+Q59+V59+AA59+AF59+AK59))</f>
        <v/>
      </c>
      <c r="AO59" s="17">
        <f>N59+S59+X59+AC59+AH59+AM59</f>
        <v/>
      </c>
    </row>
    <row r="60">
      <c r="I60" s="16" t="n">
        <v>55</v>
      </c>
      <c r="J60" s="17">
        <f>N59</f>
        <v/>
      </c>
      <c r="K60" s="17">
        <f>J60*N($C$6)/12</f>
        <v/>
      </c>
      <c r="L60" s="17">
        <f>MIN(N($D$6),J60+K60)</f>
        <v/>
      </c>
      <c r="M60" s="17">
        <f>MIN((J60+K60-L60),MAX(0,AN60-(IF(IF($E$7="",99,$E$7)&lt;IF($E$6="",99,$E$6),O60+P60-Q60,0)+IF(IF($E$8="",99,$E$8)&lt;IF($E$6="",99,$E$6),T60+U60-V60,0)+IF(IF($E$9="",99,$E$9)&lt;IF($E$6="",99,$E$6),Y60+Z60-AA60,0)+IF(IF($E$10="",99,$E$10)&lt;IF($E$6="",99,$E$6),AD60+AE60-AF60,0)+IF(IF($E$11="",99,$E$11)&lt;IF($E$6="",99,$E$6),AI60+AJ60-AK60,0))))</f>
        <v/>
      </c>
      <c r="N60" s="17">
        <f>ROUND((J60+K60-L60)-M60,2)</f>
        <v/>
      </c>
      <c r="O60" s="17">
        <f>S59</f>
        <v/>
      </c>
      <c r="P60" s="17">
        <f>O60*N($C$7)/12</f>
        <v/>
      </c>
      <c r="Q60" s="17">
        <f>MIN(N($D$7),O60+P60)</f>
        <v/>
      </c>
      <c r="R60" s="17">
        <f>MIN((O60+P60-Q60),MAX(0,AN60-(IF(IF($E$6="",99,$E$6)&lt;IF($E$7="",99,$E$7),J60+K60-L60,0)+IF(IF($E$8="",99,$E$8)&lt;IF($E$7="",99,$E$7),T60+U60-V60,0)+IF(IF($E$9="",99,$E$9)&lt;IF($E$7="",99,$E$7),Y60+Z60-AA60,0)+IF(IF($E$10="",99,$E$10)&lt;IF($E$7="",99,$E$7),AD60+AE60-AF60,0)+IF(IF($E$11="",99,$E$11)&lt;IF($E$7="",99,$E$7),AI60+AJ60-AK60,0))))</f>
        <v/>
      </c>
      <c r="S60" s="17">
        <f>ROUND((O60+P60-Q60)-R60,2)</f>
        <v/>
      </c>
      <c r="T60" s="17">
        <f>X59</f>
        <v/>
      </c>
      <c r="U60" s="17">
        <f>T60*N($C$8)/12</f>
        <v/>
      </c>
      <c r="V60" s="17">
        <f>MIN(N($D$8),T60+U60)</f>
        <v/>
      </c>
      <c r="W60" s="17">
        <f>MIN((T60+U60-V60),MAX(0,AN60-(IF(IF($E$6="",99,$E$6)&lt;IF($E$8="",99,$E$8),J60+K60-L60,0)+IF(IF($E$7="",99,$E$7)&lt;IF($E$8="",99,$E$8),O60+P60-Q60,0)+IF(IF($E$9="",99,$E$9)&lt;IF($E$8="",99,$E$8),Y60+Z60-AA60,0)+IF(IF($E$10="",99,$E$10)&lt;IF($E$8="",99,$E$8),AD60+AE60-AF60,0)+IF(IF($E$11="",99,$E$11)&lt;IF($E$8="",99,$E$8),AI60+AJ60-AK60,0))))</f>
        <v/>
      </c>
      <c r="X60" s="17">
        <f>ROUND((T60+U60-V60)-W60,2)</f>
        <v/>
      </c>
      <c r="Y60" s="17">
        <f>AC59</f>
        <v/>
      </c>
      <c r="Z60" s="17">
        <f>Y60*N($C$9)/12</f>
        <v/>
      </c>
      <c r="AA60" s="17">
        <f>MIN(N($D$9),Y60+Z60)</f>
        <v/>
      </c>
      <c r="AB60" s="17">
        <f>MIN((Y60+Z60-AA60),MAX(0,AN60-(IF(IF($E$6="",99,$E$6)&lt;IF($E$9="",99,$E$9),J60+K60-L60,0)+IF(IF($E$7="",99,$E$7)&lt;IF($E$9="",99,$E$9),O60+P60-Q60,0)+IF(IF($E$8="",99,$E$8)&lt;IF($E$9="",99,$E$9),T60+U60-V60,0)+IF(IF($E$10="",99,$E$10)&lt;IF($E$9="",99,$E$9),AD60+AE60-AF60,0)+IF(IF($E$11="",99,$E$11)&lt;IF($E$9="",99,$E$9),AI60+AJ60-AK60,0))))</f>
        <v/>
      </c>
      <c r="AC60" s="17">
        <f>ROUND((Y60+Z60-AA60)-AB60,2)</f>
        <v/>
      </c>
      <c r="AD60" s="17">
        <f>AH59</f>
        <v/>
      </c>
      <c r="AE60" s="17">
        <f>AD60*N($C$10)/12</f>
        <v/>
      </c>
      <c r="AF60" s="17">
        <f>MIN(N($D$10),AD60+AE60)</f>
        <v/>
      </c>
      <c r="AG60" s="17">
        <f>MIN((AD60+AE60-AF60),MAX(0,AN60-(IF(IF($E$6="",99,$E$6)&lt;IF($E$10="",99,$E$10),J60+K60-L60,0)+IF(IF($E$7="",99,$E$7)&lt;IF($E$10="",99,$E$10),O60+P60-Q60,0)+IF(IF($E$8="",99,$E$8)&lt;IF($E$10="",99,$E$10),T60+U60-V60,0)+IF(IF($E$9="",99,$E$9)&lt;IF($E$10="",99,$E$10),Y60+Z60-AA60,0)+IF(IF($E$11="",99,$E$11)&lt;IF($E$10="",99,$E$10),AI60+AJ60-AK60,0))))</f>
        <v/>
      </c>
      <c r="AH60" s="17">
        <f>ROUND((AD60+AE60-AF60)-AG60,2)</f>
        <v/>
      </c>
      <c r="AI60" s="17">
        <f>AM59</f>
        <v/>
      </c>
      <c r="AJ60" s="17">
        <f>AI60*N($C$11)/12</f>
        <v/>
      </c>
      <c r="AK60" s="17">
        <f>MIN(N($D$11),AI60+AJ60)</f>
        <v/>
      </c>
      <c r="AL60" s="17">
        <f>MIN((AI60+AJ60-AK60),MAX(0,AN60-(IF(IF($E$6="",99,$E$6)&lt;IF($E$11="",99,$E$11),J60+K60-L60,0)+IF(IF($E$7="",99,$E$7)&lt;IF($E$11="",99,$E$11),O60+P60-Q60,0)+IF(IF($E$8="",99,$E$8)&lt;IF($E$11="",99,$E$11),T60+U60-V60,0)+IF(IF($E$9="",99,$E$9)&lt;IF($E$11="",99,$E$11),Y60+Z60-AA60,0)+IF(IF($E$10="",99,$E$10)&lt;IF($E$11="",99,$E$11),AD60+AE60-AF60,0))))</f>
        <v/>
      </c>
      <c r="AM60" s="17">
        <f>ROUND((AI60+AJ60-AK60)-AL60,2)</f>
        <v/>
      </c>
      <c r="AN60" s="17">
        <f>MAX(0,N($B$13)-(L60+Q60+V60+AA60+AF60+AK60))</f>
        <v/>
      </c>
      <c r="AO60" s="17">
        <f>N60+S60+X60+AC60+AH60+AM60</f>
        <v/>
      </c>
    </row>
    <row r="61">
      <c r="I61" s="16" t="n">
        <v>56</v>
      </c>
      <c r="J61" s="17">
        <f>N60</f>
        <v/>
      </c>
      <c r="K61" s="17">
        <f>J61*N($C$6)/12</f>
        <v/>
      </c>
      <c r="L61" s="17">
        <f>MIN(N($D$6),J61+K61)</f>
        <v/>
      </c>
      <c r="M61" s="17">
        <f>MIN((J61+K61-L61),MAX(0,AN61-(IF(IF($E$7="",99,$E$7)&lt;IF($E$6="",99,$E$6),O61+P61-Q61,0)+IF(IF($E$8="",99,$E$8)&lt;IF($E$6="",99,$E$6),T61+U61-V61,0)+IF(IF($E$9="",99,$E$9)&lt;IF($E$6="",99,$E$6),Y61+Z61-AA61,0)+IF(IF($E$10="",99,$E$10)&lt;IF($E$6="",99,$E$6),AD61+AE61-AF61,0)+IF(IF($E$11="",99,$E$11)&lt;IF($E$6="",99,$E$6),AI61+AJ61-AK61,0))))</f>
        <v/>
      </c>
      <c r="N61" s="17">
        <f>ROUND((J61+K61-L61)-M61,2)</f>
        <v/>
      </c>
      <c r="O61" s="17">
        <f>S60</f>
        <v/>
      </c>
      <c r="P61" s="17">
        <f>O61*N($C$7)/12</f>
        <v/>
      </c>
      <c r="Q61" s="17">
        <f>MIN(N($D$7),O61+P61)</f>
        <v/>
      </c>
      <c r="R61" s="17">
        <f>MIN((O61+P61-Q61),MAX(0,AN61-(IF(IF($E$6="",99,$E$6)&lt;IF($E$7="",99,$E$7),J61+K61-L61,0)+IF(IF($E$8="",99,$E$8)&lt;IF($E$7="",99,$E$7),T61+U61-V61,0)+IF(IF($E$9="",99,$E$9)&lt;IF($E$7="",99,$E$7),Y61+Z61-AA61,0)+IF(IF($E$10="",99,$E$10)&lt;IF($E$7="",99,$E$7),AD61+AE61-AF61,0)+IF(IF($E$11="",99,$E$11)&lt;IF($E$7="",99,$E$7),AI61+AJ61-AK61,0))))</f>
        <v/>
      </c>
      <c r="S61" s="17">
        <f>ROUND((O61+P61-Q61)-R61,2)</f>
        <v/>
      </c>
      <c r="T61" s="17">
        <f>X60</f>
        <v/>
      </c>
      <c r="U61" s="17">
        <f>T61*N($C$8)/12</f>
        <v/>
      </c>
      <c r="V61" s="17">
        <f>MIN(N($D$8),T61+U61)</f>
        <v/>
      </c>
      <c r="W61" s="17">
        <f>MIN((T61+U61-V61),MAX(0,AN61-(IF(IF($E$6="",99,$E$6)&lt;IF($E$8="",99,$E$8),J61+K61-L61,0)+IF(IF($E$7="",99,$E$7)&lt;IF($E$8="",99,$E$8),O61+P61-Q61,0)+IF(IF($E$9="",99,$E$9)&lt;IF($E$8="",99,$E$8),Y61+Z61-AA61,0)+IF(IF($E$10="",99,$E$10)&lt;IF($E$8="",99,$E$8),AD61+AE61-AF61,0)+IF(IF($E$11="",99,$E$11)&lt;IF($E$8="",99,$E$8),AI61+AJ61-AK61,0))))</f>
        <v/>
      </c>
      <c r="X61" s="17">
        <f>ROUND((T61+U61-V61)-W61,2)</f>
        <v/>
      </c>
      <c r="Y61" s="17">
        <f>AC60</f>
        <v/>
      </c>
      <c r="Z61" s="17">
        <f>Y61*N($C$9)/12</f>
        <v/>
      </c>
      <c r="AA61" s="17">
        <f>MIN(N($D$9),Y61+Z61)</f>
        <v/>
      </c>
      <c r="AB61" s="17">
        <f>MIN((Y61+Z61-AA61),MAX(0,AN61-(IF(IF($E$6="",99,$E$6)&lt;IF($E$9="",99,$E$9),J61+K61-L61,0)+IF(IF($E$7="",99,$E$7)&lt;IF($E$9="",99,$E$9),O61+P61-Q61,0)+IF(IF($E$8="",99,$E$8)&lt;IF($E$9="",99,$E$9),T61+U61-V61,0)+IF(IF($E$10="",99,$E$10)&lt;IF($E$9="",99,$E$9),AD61+AE61-AF61,0)+IF(IF($E$11="",99,$E$11)&lt;IF($E$9="",99,$E$9),AI61+AJ61-AK61,0))))</f>
        <v/>
      </c>
      <c r="AC61" s="17">
        <f>ROUND((Y61+Z61-AA61)-AB61,2)</f>
        <v/>
      </c>
      <c r="AD61" s="17">
        <f>AH60</f>
        <v/>
      </c>
      <c r="AE61" s="17">
        <f>AD61*N($C$10)/12</f>
        <v/>
      </c>
      <c r="AF61" s="17">
        <f>MIN(N($D$10),AD61+AE61)</f>
        <v/>
      </c>
      <c r="AG61" s="17">
        <f>MIN((AD61+AE61-AF61),MAX(0,AN61-(IF(IF($E$6="",99,$E$6)&lt;IF($E$10="",99,$E$10),J61+K61-L61,0)+IF(IF($E$7="",99,$E$7)&lt;IF($E$10="",99,$E$10),O61+P61-Q61,0)+IF(IF($E$8="",99,$E$8)&lt;IF($E$10="",99,$E$10),T61+U61-V61,0)+IF(IF($E$9="",99,$E$9)&lt;IF($E$10="",99,$E$10),Y61+Z61-AA61,0)+IF(IF($E$11="",99,$E$11)&lt;IF($E$10="",99,$E$10),AI61+AJ61-AK61,0))))</f>
        <v/>
      </c>
      <c r="AH61" s="17">
        <f>ROUND((AD61+AE61-AF61)-AG61,2)</f>
        <v/>
      </c>
      <c r="AI61" s="17">
        <f>AM60</f>
        <v/>
      </c>
      <c r="AJ61" s="17">
        <f>AI61*N($C$11)/12</f>
        <v/>
      </c>
      <c r="AK61" s="17">
        <f>MIN(N($D$11),AI61+AJ61)</f>
        <v/>
      </c>
      <c r="AL61" s="17">
        <f>MIN((AI61+AJ61-AK61),MAX(0,AN61-(IF(IF($E$6="",99,$E$6)&lt;IF($E$11="",99,$E$11),J61+K61-L61,0)+IF(IF($E$7="",99,$E$7)&lt;IF($E$11="",99,$E$11),O61+P61-Q61,0)+IF(IF($E$8="",99,$E$8)&lt;IF($E$11="",99,$E$11),T61+U61-V61,0)+IF(IF($E$9="",99,$E$9)&lt;IF($E$11="",99,$E$11),Y61+Z61-AA61,0)+IF(IF($E$10="",99,$E$10)&lt;IF($E$11="",99,$E$11),AD61+AE61-AF61,0))))</f>
        <v/>
      </c>
      <c r="AM61" s="17">
        <f>ROUND((AI61+AJ61-AK61)-AL61,2)</f>
        <v/>
      </c>
      <c r="AN61" s="17">
        <f>MAX(0,N($B$13)-(L61+Q61+V61+AA61+AF61+AK61))</f>
        <v/>
      </c>
      <c r="AO61" s="17">
        <f>N61+S61+X61+AC61+AH61+AM61</f>
        <v/>
      </c>
    </row>
    <row r="62">
      <c r="I62" s="16" t="n">
        <v>57</v>
      </c>
      <c r="J62" s="17">
        <f>N61</f>
        <v/>
      </c>
      <c r="K62" s="17">
        <f>J62*N($C$6)/12</f>
        <v/>
      </c>
      <c r="L62" s="17">
        <f>MIN(N($D$6),J62+K62)</f>
        <v/>
      </c>
      <c r="M62" s="17">
        <f>MIN((J62+K62-L62),MAX(0,AN62-(IF(IF($E$7="",99,$E$7)&lt;IF($E$6="",99,$E$6),O62+P62-Q62,0)+IF(IF($E$8="",99,$E$8)&lt;IF($E$6="",99,$E$6),T62+U62-V62,0)+IF(IF($E$9="",99,$E$9)&lt;IF($E$6="",99,$E$6),Y62+Z62-AA62,0)+IF(IF($E$10="",99,$E$10)&lt;IF($E$6="",99,$E$6),AD62+AE62-AF62,0)+IF(IF($E$11="",99,$E$11)&lt;IF($E$6="",99,$E$6),AI62+AJ62-AK62,0))))</f>
        <v/>
      </c>
      <c r="N62" s="17">
        <f>ROUND((J62+K62-L62)-M62,2)</f>
        <v/>
      </c>
      <c r="O62" s="17">
        <f>S61</f>
        <v/>
      </c>
      <c r="P62" s="17">
        <f>O62*N($C$7)/12</f>
        <v/>
      </c>
      <c r="Q62" s="17">
        <f>MIN(N($D$7),O62+P62)</f>
        <v/>
      </c>
      <c r="R62" s="17">
        <f>MIN((O62+P62-Q62),MAX(0,AN62-(IF(IF($E$6="",99,$E$6)&lt;IF($E$7="",99,$E$7),J62+K62-L62,0)+IF(IF($E$8="",99,$E$8)&lt;IF($E$7="",99,$E$7),T62+U62-V62,0)+IF(IF($E$9="",99,$E$9)&lt;IF($E$7="",99,$E$7),Y62+Z62-AA62,0)+IF(IF($E$10="",99,$E$10)&lt;IF($E$7="",99,$E$7),AD62+AE62-AF62,0)+IF(IF($E$11="",99,$E$11)&lt;IF($E$7="",99,$E$7),AI62+AJ62-AK62,0))))</f>
        <v/>
      </c>
      <c r="S62" s="17">
        <f>ROUND((O62+P62-Q62)-R62,2)</f>
        <v/>
      </c>
      <c r="T62" s="17">
        <f>X61</f>
        <v/>
      </c>
      <c r="U62" s="17">
        <f>T62*N($C$8)/12</f>
        <v/>
      </c>
      <c r="V62" s="17">
        <f>MIN(N($D$8),T62+U62)</f>
        <v/>
      </c>
      <c r="W62" s="17">
        <f>MIN((T62+U62-V62),MAX(0,AN62-(IF(IF($E$6="",99,$E$6)&lt;IF($E$8="",99,$E$8),J62+K62-L62,0)+IF(IF($E$7="",99,$E$7)&lt;IF($E$8="",99,$E$8),O62+P62-Q62,0)+IF(IF($E$9="",99,$E$9)&lt;IF($E$8="",99,$E$8),Y62+Z62-AA62,0)+IF(IF($E$10="",99,$E$10)&lt;IF($E$8="",99,$E$8),AD62+AE62-AF62,0)+IF(IF($E$11="",99,$E$11)&lt;IF($E$8="",99,$E$8),AI62+AJ62-AK62,0))))</f>
        <v/>
      </c>
      <c r="X62" s="17">
        <f>ROUND((T62+U62-V62)-W62,2)</f>
        <v/>
      </c>
      <c r="Y62" s="17">
        <f>AC61</f>
        <v/>
      </c>
      <c r="Z62" s="17">
        <f>Y62*N($C$9)/12</f>
        <v/>
      </c>
      <c r="AA62" s="17">
        <f>MIN(N($D$9),Y62+Z62)</f>
        <v/>
      </c>
      <c r="AB62" s="17">
        <f>MIN((Y62+Z62-AA62),MAX(0,AN62-(IF(IF($E$6="",99,$E$6)&lt;IF($E$9="",99,$E$9),J62+K62-L62,0)+IF(IF($E$7="",99,$E$7)&lt;IF($E$9="",99,$E$9),O62+P62-Q62,0)+IF(IF($E$8="",99,$E$8)&lt;IF($E$9="",99,$E$9),T62+U62-V62,0)+IF(IF($E$10="",99,$E$10)&lt;IF($E$9="",99,$E$9),AD62+AE62-AF62,0)+IF(IF($E$11="",99,$E$11)&lt;IF($E$9="",99,$E$9),AI62+AJ62-AK62,0))))</f>
        <v/>
      </c>
      <c r="AC62" s="17">
        <f>ROUND((Y62+Z62-AA62)-AB62,2)</f>
        <v/>
      </c>
      <c r="AD62" s="17">
        <f>AH61</f>
        <v/>
      </c>
      <c r="AE62" s="17">
        <f>AD62*N($C$10)/12</f>
        <v/>
      </c>
      <c r="AF62" s="17">
        <f>MIN(N($D$10),AD62+AE62)</f>
        <v/>
      </c>
      <c r="AG62" s="17">
        <f>MIN((AD62+AE62-AF62),MAX(0,AN62-(IF(IF($E$6="",99,$E$6)&lt;IF($E$10="",99,$E$10),J62+K62-L62,0)+IF(IF($E$7="",99,$E$7)&lt;IF($E$10="",99,$E$10),O62+P62-Q62,0)+IF(IF($E$8="",99,$E$8)&lt;IF($E$10="",99,$E$10),T62+U62-V62,0)+IF(IF($E$9="",99,$E$9)&lt;IF($E$10="",99,$E$10),Y62+Z62-AA62,0)+IF(IF($E$11="",99,$E$11)&lt;IF($E$10="",99,$E$10),AI62+AJ62-AK62,0))))</f>
        <v/>
      </c>
      <c r="AH62" s="17">
        <f>ROUND((AD62+AE62-AF62)-AG62,2)</f>
        <v/>
      </c>
      <c r="AI62" s="17">
        <f>AM61</f>
        <v/>
      </c>
      <c r="AJ62" s="17">
        <f>AI62*N($C$11)/12</f>
        <v/>
      </c>
      <c r="AK62" s="17">
        <f>MIN(N($D$11),AI62+AJ62)</f>
        <v/>
      </c>
      <c r="AL62" s="17">
        <f>MIN((AI62+AJ62-AK62),MAX(0,AN62-(IF(IF($E$6="",99,$E$6)&lt;IF($E$11="",99,$E$11),J62+K62-L62,0)+IF(IF($E$7="",99,$E$7)&lt;IF($E$11="",99,$E$11),O62+P62-Q62,0)+IF(IF($E$8="",99,$E$8)&lt;IF($E$11="",99,$E$11),T62+U62-V62,0)+IF(IF($E$9="",99,$E$9)&lt;IF($E$11="",99,$E$11),Y62+Z62-AA62,0)+IF(IF($E$10="",99,$E$10)&lt;IF($E$11="",99,$E$11),AD62+AE62-AF62,0))))</f>
        <v/>
      </c>
      <c r="AM62" s="17">
        <f>ROUND((AI62+AJ62-AK62)-AL62,2)</f>
        <v/>
      </c>
      <c r="AN62" s="17">
        <f>MAX(0,N($B$13)-(L62+Q62+V62+AA62+AF62+AK62))</f>
        <v/>
      </c>
      <c r="AO62" s="17">
        <f>N62+S62+X62+AC62+AH62+AM62</f>
        <v/>
      </c>
    </row>
    <row r="63">
      <c r="I63" s="16" t="n">
        <v>58</v>
      </c>
      <c r="J63" s="17">
        <f>N62</f>
        <v/>
      </c>
      <c r="K63" s="17">
        <f>J63*N($C$6)/12</f>
        <v/>
      </c>
      <c r="L63" s="17">
        <f>MIN(N($D$6),J63+K63)</f>
        <v/>
      </c>
      <c r="M63" s="17">
        <f>MIN((J63+K63-L63),MAX(0,AN63-(IF(IF($E$7="",99,$E$7)&lt;IF($E$6="",99,$E$6),O63+P63-Q63,0)+IF(IF($E$8="",99,$E$8)&lt;IF($E$6="",99,$E$6),T63+U63-V63,0)+IF(IF($E$9="",99,$E$9)&lt;IF($E$6="",99,$E$6),Y63+Z63-AA63,0)+IF(IF($E$10="",99,$E$10)&lt;IF($E$6="",99,$E$6),AD63+AE63-AF63,0)+IF(IF($E$11="",99,$E$11)&lt;IF($E$6="",99,$E$6),AI63+AJ63-AK63,0))))</f>
        <v/>
      </c>
      <c r="N63" s="17">
        <f>ROUND((J63+K63-L63)-M63,2)</f>
        <v/>
      </c>
      <c r="O63" s="17">
        <f>S62</f>
        <v/>
      </c>
      <c r="P63" s="17">
        <f>O63*N($C$7)/12</f>
        <v/>
      </c>
      <c r="Q63" s="17">
        <f>MIN(N($D$7),O63+P63)</f>
        <v/>
      </c>
      <c r="R63" s="17">
        <f>MIN((O63+P63-Q63),MAX(0,AN63-(IF(IF($E$6="",99,$E$6)&lt;IF($E$7="",99,$E$7),J63+K63-L63,0)+IF(IF($E$8="",99,$E$8)&lt;IF($E$7="",99,$E$7),T63+U63-V63,0)+IF(IF($E$9="",99,$E$9)&lt;IF($E$7="",99,$E$7),Y63+Z63-AA63,0)+IF(IF($E$10="",99,$E$10)&lt;IF($E$7="",99,$E$7),AD63+AE63-AF63,0)+IF(IF($E$11="",99,$E$11)&lt;IF($E$7="",99,$E$7),AI63+AJ63-AK63,0))))</f>
        <v/>
      </c>
      <c r="S63" s="17">
        <f>ROUND((O63+P63-Q63)-R63,2)</f>
        <v/>
      </c>
      <c r="T63" s="17">
        <f>X62</f>
        <v/>
      </c>
      <c r="U63" s="17">
        <f>T63*N($C$8)/12</f>
        <v/>
      </c>
      <c r="V63" s="17">
        <f>MIN(N($D$8),T63+U63)</f>
        <v/>
      </c>
      <c r="W63" s="17">
        <f>MIN((T63+U63-V63),MAX(0,AN63-(IF(IF($E$6="",99,$E$6)&lt;IF($E$8="",99,$E$8),J63+K63-L63,0)+IF(IF($E$7="",99,$E$7)&lt;IF($E$8="",99,$E$8),O63+P63-Q63,0)+IF(IF($E$9="",99,$E$9)&lt;IF($E$8="",99,$E$8),Y63+Z63-AA63,0)+IF(IF($E$10="",99,$E$10)&lt;IF($E$8="",99,$E$8),AD63+AE63-AF63,0)+IF(IF($E$11="",99,$E$11)&lt;IF($E$8="",99,$E$8),AI63+AJ63-AK63,0))))</f>
        <v/>
      </c>
      <c r="X63" s="17">
        <f>ROUND((T63+U63-V63)-W63,2)</f>
        <v/>
      </c>
      <c r="Y63" s="17">
        <f>AC62</f>
        <v/>
      </c>
      <c r="Z63" s="17">
        <f>Y63*N($C$9)/12</f>
        <v/>
      </c>
      <c r="AA63" s="17">
        <f>MIN(N($D$9),Y63+Z63)</f>
        <v/>
      </c>
      <c r="AB63" s="17">
        <f>MIN((Y63+Z63-AA63),MAX(0,AN63-(IF(IF($E$6="",99,$E$6)&lt;IF($E$9="",99,$E$9),J63+K63-L63,0)+IF(IF($E$7="",99,$E$7)&lt;IF($E$9="",99,$E$9),O63+P63-Q63,0)+IF(IF($E$8="",99,$E$8)&lt;IF($E$9="",99,$E$9),T63+U63-V63,0)+IF(IF($E$10="",99,$E$10)&lt;IF($E$9="",99,$E$9),AD63+AE63-AF63,0)+IF(IF($E$11="",99,$E$11)&lt;IF($E$9="",99,$E$9),AI63+AJ63-AK63,0))))</f>
        <v/>
      </c>
      <c r="AC63" s="17">
        <f>ROUND((Y63+Z63-AA63)-AB63,2)</f>
        <v/>
      </c>
      <c r="AD63" s="17">
        <f>AH62</f>
        <v/>
      </c>
      <c r="AE63" s="17">
        <f>AD63*N($C$10)/12</f>
        <v/>
      </c>
      <c r="AF63" s="17">
        <f>MIN(N($D$10),AD63+AE63)</f>
        <v/>
      </c>
      <c r="AG63" s="17">
        <f>MIN((AD63+AE63-AF63),MAX(0,AN63-(IF(IF($E$6="",99,$E$6)&lt;IF($E$10="",99,$E$10),J63+K63-L63,0)+IF(IF($E$7="",99,$E$7)&lt;IF($E$10="",99,$E$10),O63+P63-Q63,0)+IF(IF($E$8="",99,$E$8)&lt;IF($E$10="",99,$E$10),T63+U63-V63,0)+IF(IF($E$9="",99,$E$9)&lt;IF($E$10="",99,$E$10),Y63+Z63-AA63,0)+IF(IF($E$11="",99,$E$11)&lt;IF($E$10="",99,$E$10),AI63+AJ63-AK63,0))))</f>
        <v/>
      </c>
      <c r="AH63" s="17">
        <f>ROUND((AD63+AE63-AF63)-AG63,2)</f>
        <v/>
      </c>
      <c r="AI63" s="17">
        <f>AM62</f>
        <v/>
      </c>
      <c r="AJ63" s="17">
        <f>AI63*N($C$11)/12</f>
        <v/>
      </c>
      <c r="AK63" s="17">
        <f>MIN(N($D$11),AI63+AJ63)</f>
        <v/>
      </c>
      <c r="AL63" s="17">
        <f>MIN((AI63+AJ63-AK63),MAX(0,AN63-(IF(IF($E$6="",99,$E$6)&lt;IF($E$11="",99,$E$11),J63+K63-L63,0)+IF(IF($E$7="",99,$E$7)&lt;IF($E$11="",99,$E$11),O63+P63-Q63,0)+IF(IF($E$8="",99,$E$8)&lt;IF($E$11="",99,$E$11),T63+U63-V63,0)+IF(IF($E$9="",99,$E$9)&lt;IF($E$11="",99,$E$11),Y63+Z63-AA63,0)+IF(IF($E$10="",99,$E$10)&lt;IF($E$11="",99,$E$11),AD63+AE63-AF63,0))))</f>
        <v/>
      </c>
      <c r="AM63" s="17">
        <f>ROUND((AI63+AJ63-AK63)-AL63,2)</f>
        <v/>
      </c>
      <c r="AN63" s="17">
        <f>MAX(0,N($B$13)-(L63+Q63+V63+AA63+AF63+AK63))</f>
        <v/>
      </c>
      <c r="AO63" s="17">
        <f>N63+S63+X63+AC63+AH63+AM63</f>
        <v/>
      </c>
    </row>
    <row r="64">
      <c r="I64" s="16" t="n">
        <v>59</v>
      </c>
      <c r="J64" s="17">
        <f>N63</f>
        <v/>
      </c>
      <c r="K64" s="17">
        <f>J64*N($C$6)/12</f>
        <v/>
      </c>
      <c r="L64" s="17">
        <f>MIN(N($D$6),J64+K64)</f>
        <v/>
      </c>
      <c r="M64" s="17">
        <f>MIN((J64+K64-L64),MAX(0,AN64-(IF(IF($E$7="",99,$E$7)&lt;IF($E$6="",99,$E$6),O64+P64-Q64,0)+IF(IF($E$8="",99,$E$8)&lt;IF($E$6="",99,$E$6),T64+U64-V64,0)+IF(IF($E$9="",99,$E$9)&lt;IF($E$6="",99,$E$6),Y64+Z64-AA64,0)+IF(IF($E$10="",99,$E$10)&lt;IF($E$6="",99,$E$6),AD64+AE64-AF64,0)+IF(IF($E$11="",99,$E$11)&lt;IF($E$6="",99,$E$6),AI64+AJ64-AK64,0))))</f>
        <v/>
      </c>
      <c r="N64" s="17">
        <f>ROUND((J64+K64-L64)-M64,2)</f>
        <v/>
      </c>
      <c r="O64" s="17">
        <f>S63</f>
        <v/>
      </c>
      <c r="P64" s="17">
        <f>O64*N($C$7)/12</f>
        <v/>
      </c>
      <c r="Q64" s="17">
        <f>MIN(N($D$7),O64+P64)</f>
        <v/>
      </c>
      <c r="R64" s="17">
        <f>MIN((O64+P64-Q64),MAX(0,AN64-(IF(IF($E$6="",99,$E$6)&lt;IF($E$7="",99,$E$7),J64+K64-L64,0)+IF(IF($E$8="",99,$E$8)&lt;IF($E$7="",99,$E$7),T64+U64-V64,0)+IF(IF($E$9="",99,$E$9)&lt;IF($E$7="",99,$E$7),Y64+Z64-AA64,0)+IF(IF($E$10="",99,$E$10)&lt;IF($E$7="",99,$E$7),AD64+AE64-AF64,0)+IF(IF($E$11="",99,$E$11)&lt;IF($E$7="",99,$E$7),AI64+AJ64-AK64,0))))</f>
        <v/>
      </c>
      <c r="S64" s="17">
        <f>ROUND((O64+P64-Q64)-R64,2)</f>
        <v/>
      </c>
      <c r="T64" s="17">
        <f>X63</f>
        <v/>
      </c>
      <c r="U64" s="17">
        <f>T64*N($C$8)/12</f>
        <v/>
      </c>
      <c r="V64" s="17">
        <f>MIN(N($D$8),T64+U64)</f>
        <v/>
      </c>
      <c r="W64" s="17">
        <f>MIN((T64+U64-V64),MAX(0,AN64-(IF(IF($E$6="",99,$E$6)&lt;IF($E$8="",99,$E$8),J64+K64-L64,0)+IF(IF($E$7="",99,$E$7)&lt;IF($E$8="",99,$E$8),O64+P64-Q64,0)+IF(IF($E$9="",99,$E$9)&lt;IF($E$8="",99,$E$8),Y64+Z64-AA64,0)+IF(IF($E$10="",99,$E$10)&lt;IF($E$8="",99,$E$8),AD64+AE64-AF64,0)+IF(IF($E$11="",99,$E$11)&lt;IF($E$8="",99,$E$8),AI64+AJ64-AK64,0))))</f>
        <v/>
      </c>
      <c r="X64" s="17">
        <f>ROUND((T64+U64-V64)-W64,2)</f>
        <v/>
      </c>
      <c r="Y64" s="17">
        <f>AC63</f>
        <v/>
      </c>
      <c r="Z64" s="17">
        <f>Y64*N($C$9)/12</f>
        <v/>
      </c>
      <c r="AA64" s="17">
        <f>MIN(N($D$9),Y64+Z64)</f>
        <v/>
      </c>
      <c r="AB64" s="17">
        <f>MIN((Y64+Z64-AA64),MAX(0,AN64-(IF(IF($E$6="",99,$E$6)&lt;IF($E$9="",99,$E$9),J64+K64-L64,0)+IF(IF($E$7="",99,$E$7)&lt;IF($E$9="",99,$E$9),O64+P64-Q64,0)+IF(IF($E$8="",99,$E$8)&lt;IF($E$9="",99,$E$9),T64+U64-V64,0)+IF(IF($E$10="",99,$E$10)&lt;IF($E$9="",99,$E$9),AD64+AE64-AF64,0)+IF(IF($E$11="",99,$E$11)&lt;IF($E$9="",99,$E$9),AI64+AJ64-AK64,0))))</f>
        <v/>
      </c>
      <c r="AC64" s="17">
        <f>ROUND((Y64+Z64-AA64)-AB64,2)</f>
        <v/>
      </c>
      <c r="AD64" s="17">
        <f>AH63</f>
        <v/>
      </c>
      <c r="AE64" s="17">
        <f>AD64*N($C$10)/12</f>
        <v/>
      </c>
      <c r="AF64" s="17">
        <f>MIN(N($D$10),AD64+AE64)</f>
        <v/>
      </c>
      <c r="AG64" s="17">
        <f>MIN((AD64+AE64-AF64),MAX(0,AN64-(IF(IF($E$6="",99,$E$6)&lt;IF($E$10="",99,$E$10),J64+K64-L64,0)+IF(IF($E$7="",99,$E$7)&lt;IF($E$10="",99,$E$10),O64+P64-Q64,0)+IF(IF($E$8="",99,$E$8)&lt;IF($E$10="",99,$E$10),T64+U64-V64,0)+IF(IF($E$9="",99,$E$9)&lt;IF($E$10="",99,$E$10),Y64+Z64-AA64,0)+IF(IF($E$11="",99,$E$11)&lt;IF($E$10="",99,$E$10),AI64+AJ64-AK64,0))))</f>
        <v/>
      </c>
      <c r="AH64" s="17">
        <f>ROUND((AD64+AE64-AF64)-AG64,2)</f>
        <v/>
      </c>
      <c r="AI64" s="17">
        <f>AM63</f>
        <v/>
      </c>
      <c r="AJ64" s="17">
        <f>AI64*N($C$11)/12</f>
        <v/>
      </c>
      <c r="AK64" s="17">
        <f>MIN(N($D$11),AI64+AJ64)</f>
        <v/>
      </c>
      <c r="AL64" s="17">
        <f>MIN((AI64+AJ64-AK64),MAX(0,AN64-(IF(IF($E$6="",99,$E$6)&lt;IF($E$11="",99,$E$11),J64+K64-L64,0)+IF(IF($E$7="",99,$E$7)&lt;IF($E$11="",99,$E$11),O64+P64-Q64,0)+IF(IF($E$8="",99,$E$8)&lt;IF($E$11="",99,$E$11),T64+U64-V64,0)+IF(IF($E$9="",99,$E$9)&lt;IF($E$11="",99,$E$11),Y64+Z64-AA64,0)+IF(IF($E$10="",99,$E$10)&lt;IF($E$11="",99,$E$11),AD64+AE64-AF64,0))))</f>
        <v/>
      </c>
      <c r="AM64" s="17">
        <f>ROUND((AI64+AJ64-AK64)-AL64,2)</f>
        <v/>
      </c>
      <c r="AN64" s="17">
        <f>MAX(0,N($B$13)-(L64+Q64+V64+AA64+AF64+AK64))</f>
        <v/>
      </c>
      <c r="AO64" s="17">
        <f>N64+S64+X64+AC64+AH64+AM64</f>
        <v/>
      </c>
    </row>
    <row r="65">
      <c r="I65" s="16" t="n">
        <v>60</v>
      </c>
      <c r="J65" s="17">
        <f>N64</f>
        <v/>
      </c>
      <c r="K65" s="17">
        <f>J65*N($C$6)/12</f>
        <v/>
      </c>
      <c r="L65" s="17">
        <f>MIN(N($D$6),J65+K65)</f>
        <v/>
      </c>
      <c r="M65" s="17">
        <f>MIN((J65+K65-L65),MAX(0,AN65-(IF(IF($E$7="",99,$E$7)&lt;IF($E$6="",99,$E$6),O65+P65-Q65,0)+IF(IF($E$8="",99,$E$8)&lt;IF($E$6="",99,$E$6),T65+U65-V65,0)+IF(IF($E$9="",99,$E$9)&lt;IF($E$6="",99,$E$6),Y65+Z65-AA65,0)+IF(IF($E$10="",99,$E$10)&lt;IF($E$6="",99,$E$6),AD65+AE65-AF65,0)+IF(IF($E$11="",99,$E$11)&lt;IF($E$6="",99,$E$6),AI65+AJ65-AK65,0))))</f>
        <v/>
      </c>
      <c r="N65" s="17">
        <f>ROUND((J65+K65-L65)-M65,2)</f>
        <v/>
      </c>
      <c r="O65" s="17">
        <f>S64</f>
        <v/>
      </c>
      <c r="P65" s="17">
        <f>O65*N($C$7)/12</f>
        <v/>
      </c>
      <c r="Q65" s="17">
        <f>MIN(N($D$7),O65+P65)</f>
        <v/>
      </c>
      <c r="R65" s="17">
        <f>MIN((O65+P65-Q65),MAX(0,AN65-(IF(IF($E$6="",99,$E$6)&lt;IF($E$7="",99,$E$7),J65+K65-L65,0)+IF(IF($E$8="",99,$E$8)&lt;IF($E$7="",99,$E$7),T65+U65-V65,0)+IF(IF($E$9="",99,$E$9)&lt;IF($E$7="",99,$E$7),Y65+Z65-AA65,0)+IF(IF($E$10="",99,$E$10)&lt;IF($E$7="",99,$E$7),AD65+AE65-AF65,0)+IF(IF($E$11="",99,$E$11)&lt;IF($E$7="",99,$E$7),AI65+AJ65-AK65,0))))</f>
        <v/>
      </c>
      <c r="S65" s="17">
        <f>ROUND((O65+P65-Q65)-R65,2)</f>
        <v/>
      </c>
      <c r="T65" s="17">
        <f>X64</f>
        <v/>
      </c>
      <c r="U65" s="17">
        <f>T65*N($C$8)/12</f>
        <v/>
      </c>
      <c r="V65" s="17">
        <f>MIN(N($D$8),T65+U65)</f>
        <v/>
      </c>
      <c r="W65" s="17">
        <f>MIN((T65+U65-V65),MAX(0,AN65-(IF(IF($E$6="",99,$E$6)&lt;IF($E$8="",99,$E$8),J65+K65-L65,0)+IF(IF($E$7="",99,$E$7)&lt;IF($E$8="",99,$E$8),O65+P65-Q65,0)+IF(IF($E$9="",99,$E$9)&lt;IF($E$8="",99,$E$8),Y65+Z65-AA65,0)+IF(IF($E$10="",99,$E$10)&lt;IF($E$8="",99,$E$8),AD65+AE65-AF65,0)+IF(IF($E$11="",99,$E$11)&lt;IF($E$8="",99,$E$8),AI65+AJ65-AK65,0))))</f>
        <v/>
      </c>
      <c r="X65" s="17">
        <f>ROUND((T65+U65-V65)-W65,2)</f>
        <v/>
      </c>
      <c r="Y65" s="17">
        <f>AC64</f>
        <v/>
      </c>
      <c r="Z65" s="17">
        <f>Y65*N($C$9)/12</f>
        <v/>
      </c>
      <c r="AA65" s="17">
        <f>MIN(N($D$9),Y65+Z65)</f>
        <v/>
      </c>
      <c r="AB65" s="17">
        <f>MIN((Y65+Z65-AA65),MAX(0,AN65-(IF(IF($E$6="",99,$E$6)&lt;IF($E$9="",99,$E$9),J65+K65-L65,0)+IF(IF($E$7="",99,$E$7)&lt;IF($E$9="",99,$E$9),O65+P65-Q65,0)+IF(IF($E$8="",99,$E$8)&lt;IF($E$9="",99,$E$9),T65+U65-V65,0)+IF(IF($E$10="",99,$E$10)&lt;IF($E$9="",99,$E$9),AD65+AE65-AF65,0)+IF(IF($E$11="",99,$E$11)&lt;IF($E$9="",99,$E$9),AI65+AJ65-AK65,0))))</f>
        <v/>
      </c>
      <c r="AC65" s="17">
        <f>ROUND((Y65+Z65-AA65)-AB65,2)</f>
        <v/>
      </c>
      <c r="AD65" s="17">
        <f>AH64</f>
        <v/>
      </c>
      <c r="AE65" s="17">
        <f>AD65*N($C$10)/12</f>
        <v/>
      </c>
      <c r="AF65" s="17">
        <f>MIN(N($D$10),AD65+AE65)</f>
        <v/>
      </c>
      <c r="AG65" s="17">
        <f>MIN((AD65+AE65-AF65),MAX(0,AN65-(IF(IF($E$6="",99,$E$6)&lt;IF($E$10="",99,$E$10),J65+K65-L65,0)+IF(IF($E$7="",99,$E$7)&lt;IF($E$10="",99,$E$10),O65+P65-Q65,0)+IF(IF($E$8="",99,$E$8)&lt;IF($E$10="",99,$E$10),T65+U65-V65,0)+IF(IF($E$9="",99,$E$9)&lt;IF($E$10="",99,$E$10),Y65+Z65-AA65,0)+IF(IF($E$11="",99,$E$11)&lt;IF($E$10="",99,$E$10),AI65+AJ65-AK65,0))))</f>
        <v/>
      </c>
      <c r="AH65" s="17">
        <f>ROUND((AD65+AE65-AF65)-AG65,2)</f>
        <v/>
      </c>
      <c r="AI65" s="17">
        <f>AM64</f>
        <v/>
      </c>
      <c r="AJ65" s="17">
        <f>AI65*N($C$11)/12</f>
        <v/>
      </c>
      <c r="AK65" s="17">
        <f>MIN(N($D$11),AI65+AJ65)</f>
        <v/>
      </c>
      <c r="AL65" s="17">
        <f>MIN((AI65+AJ65-AK65),MAX(0,AN65-(IF(IF($E$6="",99,$E$6)&lt;IF($E$11="",99,$E$11),J65+K65-L65,0)+IF(IF($E$7="",99,$E$7)&lt;IF($E$11="",99,$E$11),O65+P65-Q65,0)+IF(IF($E$8="",99,$E$8)&lt;IF($E$11="",99,$E$11),T65+U65-V65,0)+IF(IF($E$9="",99,$E$9)&lt;IF($E$11="",99,$E$11),Y65+Z65-AA65,0)+IF(IF($E$10="",99,$E$10)&lt;IF($E$11="",99,$E$11),AD65+AE65-AF65,0))))</f>
        <v/>
      </c>
      <c r="AM65" s="17">
        <f>ROUND((AI65+AJ65-AK65)-AL65,2)</f>
        <v/>
      </c>
      <c r="AN65" s="17">
        <f>MAX(0,N($B$13)-(L65+Q65+V65+AA65+AF65+AK65))</f>
        <v/>
      </c>
      <c r="AO65" s="17">
        <f>N65+S65+X65+AC65+AH65+AM65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7BFBEA8E5B7A418B150043A1D5CDD7" ma:contentTypeVersion="10" ma:contentTypeDescription="Create a new document." ma:contentTypeScope="" ma:versionID="129a3a34d0bd109bfc14194f2fe867f2">
  <xsd:schema xmlns:xsd="http://www.w3.org/2001/XMLSchema" xmlns:xs="http://www.w3.org/2001/XMLSchema" xmlns:p="http://schemas.microsoft.com/office/2006/metadata/properties" xmlns:ns2="e9ff3dca-266a-475b-a09a-e17fa0818cc4" xmlns:ns3="4f0102ad-ee34-4621-90ee-996505fc1c98" targetNamespace="http://schemas.microsoft.com/office/2006/metadata/properties" ma:root="true" ma:fieldsID="2705198254c391cfe813addd844143af" ns2:_="" ns3:_="">
    <xsd:import namespace="e9ff3dca-266a-475b-a09a-e17fa0818cc4"/>
    <xsd:import namespace="4f0102ad-ee34-4621-90ee-996505fc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f3dca-266a-475b-a09a-e17fa0818c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b522fd3-4c65-4fbf-94b9-0bb833da3b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102ad-ee34-4621-90ee-996505fc1c9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e161ffa-7314-49ff-aa78-e795fc5f2a10}" ma:internalName="TaxCatchAll" ma:showField="CatchAllData" ma:web="4f0102ad-ee34-4621-90ee-996505fc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f3dca-266a-475b-a09a-e17fa0818cc4">
      <Terms xmlns="http://schemas.microsoft.com/office/infopath/2007/PartnerControls"/>
    </lcf76f155ced4ddcb4097134ff3c332f>
    <TaxCatchAll xmlns="4f0102ad-ee34-4621-90ee-996505fc1c98" xsi:nil="true"/>
  </documentManagement>
</p:properties>
</file>

<file path=customXml/itemProps1.xml><?xml version="1.0" encoding="utf-8"?>
<ds:datastoreItem xmlns:ds="http://schemas.openxmlformats.org/officeDocument/2006/customXml" ds:itemID="{756FBCF6-EE50-464A-8832-AA5231A68C0B}"/>
</file>

<file path=customXml/itemProps2.xml><?xml version="1.0" encoding="utf-8"?>
<ds:datastoreItem xmlns:ds="http://schemas.openxmlformats.org/officeDocument/2006/customXml" ds:itemID="{84F9B07C-ABBB-414A-A9D0-53AC30F9CAF4}"/>
</file>

<file path=customXml/itemProps3.xml><?xml version="1.0" encoding="utf-8"?>
<ds:datastoreItem xmlns:ds="http://schemas.openxmlformats.org/officeDocument/2006/customXml" ds:itemID="{C3CD58E9-9B5A-45CA-B4A9-2B39DCCFE77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Debt Payoff Date</dc:title>
  <dc:subject>From Ink &amp; Crucible</dc:subject>
  <dc:creator>Rodrigo Guerrero, Crucible Ledger Co.</dc:creator>
  <cp:lastModifiedBy>Rodrigo Guerrero</cp:lastModifiedBy>
  <dcterms:created xsi:type="dcterms:W3CDTF">2026-09-25T16:48:38Z</dcterms:created>
  <dcterms:modified xsi:type="dcterms:W3CDTF">2026-09-25T16:48:38Z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0x010100567BFBEA8E5B7A418B150043A1D5CDD7</vt:lpwstr>
  </property>
  <property fmtid="{D5CDD505-2E9C-101B-9397-08002B2CF9AE}" pid="3" name="MediaServiceImageTags">
    <vt:lpwstr/>
  </property>
</Properties>
</file>